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S:\STUDENTS WITHOUT MOTHERS\STUDENTS WITHOUT MOTHERS\SWM SHARED FILES\SWM SHARED FILES\Scholarship Applicants and Recipients\Master List\"/>
    </mc:Choice>
  </mc:AlternateContent>
  <xr:revisionPtr revIDLastSave="0" documentId="13_ncr:1_{B4899DCF-9962-4284-9426-C5F1F805F59D}" xr6:coauthVersionLast="47" xr6:coauthVersionMax="47" xr10:uidLastSave="{00000000-0000-0000-0000-000000000000}"/>
  <bookViews>
    <workbookView xWindow="-108" yWindow="-108" windowWidth="23256" windowHeight="12576" xr2:uid="{00000000-000D-0000-FFFF-FFFF00000000}"/>
  </bookViews>
  <sheets>
    <sheet name="Sheet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71" i="1" l="1"/>
  <c r="S3" i="1"/>
  <c r="S4" i="1"/>
  <c r="S6" i="1"/>
  <c r="S7" i="1"/>
  <c r="S9" i="1"/>
  <c r="S8" i="1"/>
  <c r="S10" i="1"/>
  <c r="S11" i="1"/>
  <c r="S12" i="1"/>
  <c r="U50" i="1"/>
  <c r="U74" i="1"/>
  <c r="U51" i="1"/>
  <c r="S13" i="1"/>
  <c r="S15" i="1"/>
  <c r="S16" i="1"/>
  <c r="S17" i="1"/>
  <c r="S18" i="1"/>
  <c r="S19" i="1"/>
  <c r="S20" i="1"/>
  <c r="S21" i="1"/>
  <c r="S38" i="1"/>
  <c r="U38" i="1"/>
  <c r="U53" i="1"/>
  <c r="U43" i="1"/>
  <c r="U40" i="1"/>
  <c r="U60" i="1"/>
  <c r="U45" i="1"/>
  <c r="U56" i="1"/>
  <c r="U41" i="1"/>
  <c r="AP25" i="1"/>
  <c r="AP28" i="1"/>
  <c r="AP24" i="1"/>
  <c r="AP23" i="1"/>
  <c r="U143" i="1"/>
  <c r="S143" i="1"/>
  <c r="O143" i="1"/>
  <c r="U123" i="1"/>
  <c r="S123" i="1"/>
  <c r="O123" i="1"/>
  <c r="U133" i="1"/>
  <c r="S133" i="1"/>
  <c r="O133" i="1"/>
  <c r="U52" i="1"/>
  <c r="S52" i="1"/>
  <c r="O52" i="1"/>
  <c r="U102" i="1"/>
  <c r="S102" i="1"/>
  <c r="O102" i="1"/>
  <c r="U132" i="1"/>
  <c r="S132" i="1"/>
  <c r="O132" i="1"/>
  <c r="S43" i="1"/>
  <c r="O43" i="1"/>
  <c r="U42" i="1"/>
  <c r="S42" i="1"/>
  <c r="O42" i="1"/>
  <c r="U72" i="1"/>
  <c r="S72" i="1"/>
  <c r="O72" i="1"/>
  <c r="S41" i="1"/>
  <c r="O41" i="1"/>
  <c r="S40" i="1"/>
  <c r="O40" i="1"/>
  <c r="U90" i="1"/>
  <c r="S90" i="1"/>
  <c r="O90" i="1"/>
  <c r="U131" i="1"/>
  <c r="S131" i="1"/>
  <c r="O131" i="1"/>
  <c r="U78" i="1"/>
  <c r="S78" i="1"/>
  <c r="O78" i="1"/>
  <c r="S62" i="1"/>
  <c r="O62" i="1"/>
  <c r="U61" i="1"/>
  <c r="S61" i="1"/>
  <c r="O61" i="1"/>
  <c r="S60" i="1"/>
  <c r="O60" i="1"/>
  <c r="U77" i="1"/>
  <c r="S77" i="1"/>
  <c r="O77" i="1"/>
  <c r="U59" i="1"/>
  <c r="S59" i="1"/>
  <c r="O59" i="1"/>
  <c r="U96" i="1"/>
  <c r="S96" i="1"/>
  <c r="O96" i="1"/>
  <c r="U89" i="1"/>
  <c r="S89" i="1"/>
  <c r="O89" i="1"/>
  <c r="U106" i="1"/>
  <c r="S106" i="1"/>
  <c r="O106" i="1"/>
  <c r="U84" i="1"/>
  <c r="S84" i="1"/>
  <c r="O84" i="1"/>
  <c r="U83" i="1"/>
  <c r="S83" i="1"/>
  <c r="O83" i="1"/>
  <c r="U142" i="1"/>
  <c r="S142" i="1"/>
  <c r="O142" i="1"/>
  <c r="U138" i="1"/>
  <c r="S138" i="1"/>
  <c r="O138" i="1"/>
  <c r="U71" i="1"/>
  <c r="S71" i="1"/>
  <c r="U105" i="1"/>
  <c r="S105" i="1"/>
  <c r="O105" i="1"/>
  <c r="U144" i="1"/>
  <c r="S144" i="1"/>
  <c r="O144" i="1"/>
  <c r="U70" i="1"/>
  <c r="S70" i="1"/>
  <c r="O70" i="1"/>
  <c r="U69" i="1"/>
  <c r="S69" i="1"/>
  <c r="O69" i="1"/>
  <c r="U137" i="1"/>
  <c r="S137" i="1"/>
  <c r="O137" i="1"/>
  <c r="U99" i="1"/>
  <c r="S99" i="1"/>
  <c r="O99" i="1"/>
  <c r="U95" i="1"/>
  <c r="S95" i="1"/>
  <c r="O95" i="1"/>
  <c r="U136" i="1"/>
  <c r="S136" i="1"/>
  <c r="O136" i="1"/>
  <c r="U93" i="1"/>
  <c r="S93" i="1"/>
  <c r="O93" i="1"/>
  <c r="U130" i="1"/>
  <c r="S130" i="1"/>
  <c r="O130" i="1"/>
  <c r="U58" i="1"/>
  <c r="S58" i="1"/>
  <c r="O58" i="1"/>
  <c r="U122" i="1"/>
  <c r="S122" i="1"/>
  <c r="O122" i="1"/>
  <c r="U39" i="1"/>
  <c r="S39" i="1"/>
  <c r="O39" i="1"/>
  <c r="U121" i="1"/>
  <c r="S121" i="1"/>
  <c r="O121" i="1"/>
  <c r="U129" i="1"/>
  <c r="S129" i="1"/>
  <c r="O129" i="1"/>
  <c r="U128" i="1"/>
  <c r="S128" i="1"/>
  <c r="O128" i="1"/>
  <c r="U92" i="1"/>
  <c r="S92" i="1"/>
  <c r="O92" i="1"/>
  <c r="U120" i="1"/>
  <c r="S120" i="1"/>
  <c r="O120" i="1"/>
  <c r="S51" i="1"/>
  <c r="O51" i="1"/>
  <c r="U135" i="1"/>
  <c r="S135" i="1"/>
  <c r="O135" i="1"/>
  <c r="U119" i="1"/>
  <c r="S119" i="1"/>
  <c r="O119" i="1"/>
  <c r="U68" i="1"/>
  <c r="S68" i="1"/>
  <c r="O68" i="1"/>
  <c r="U127" i="1"/>
  <c r="S127" i="1"/>
  <c r="O127" i="1"/>
  <c r="U76" i="1"/>
  <c r="S76" i="1"/>
  <c r="O76" i="1"/>
  <c r="U75" i="1"/>
  <c r="S75" i="1"/>
  <c r="O75" i="1"/>
  <c r="U126" i="1"/>
  <c r="S126" i="1"/>
  <c r="O126" i="1"/>
  <c r="U118" i="1"/>
  <c r="S118" i="1"/>
  <c r="O118" i="1"/>
  <c r="O38" i="1"/>
  <c r="U117" i="1"/>
  <c r="S117" i="1"/>
  <c r="O117" i="1"/>
  <c r="U116" i="1"/>
  <c r="S116" i="1"/>
  <c r="O116" i="1"/>
  <c r="U37" i="1"/>
  <c r="S37" i="1"/>
  <c r="O37" i="1"/>
  <c r="U82" i="1"/>
  <c r="S82" i="1"/>
  <c r="O82" i="1"/>
  <c r="U141" i="1"/>
  <c r="S141" i="1"/>
  <c r="O141" i="1"/>
  <c r="U57" i="1"/>
  <c r="S57" i="1"/>
  <c r="O57" i="1"/>
  <c r="S50" i="1"/>
  <c r="O50" i="1"/>
  <c r="U91" i="1"/>
  <c r="S91" i="1"/>
  <c r="O91" i="1"/>
  <c r="U101" i="1"/>
  <c r="S101" i="1"/>
  <c r="O101" i="1"/>
  <c r="U125" i="1"/>
  <c r="S125" i="1"/>
  <c r="O125" i="1"/>
  <c r="U49" i="1"/>
  <c r="S49" i="1"/>
  <c r="U67" i="1"/>
  <c r="S67" i="1"/>
  <c r="O67" i="1"/>
  <c r="U104" i="1"/>
  <c r="S104" i="1"/>
  <c r="O104" i="1"/>
  <c r="U115" i="1"/>
  <c r="S115" i="1"/>
  <c r="O115" i="1"/>
  <c r="U87" i="1"/>
  <c r="S87" i="1"/>
  <c r="O87" i="1"/>
  <c r="U66" i="1"/>
  <c r="U103" i="1"/>
  <c r="S103" i="1"/>
  <c r="O103" i="1"/>
  <c r="S56" i="1"/>
  <c r="U81" i="1"/>
  <c r="S81" i="1"/>
  <c r="O81" i="1"/>
  <c r="U80" i="1"/>
  <c r="S80" i="1"/>
  <c r="O80" i="1"/>
  <c r="U79" i="1"/>
  <c r="S79" i="1"/>
  <c r="O79" i="1"/>
  <c r="U65" i="1"/>
  <c r="S65" i="1"/>
  <c r="O65" i="1"/>
  <c r="U94" i="1"/>
  <c r="S94" i="1"/>
  <c r="O94" i="1"/>
  <c r="U134" i="1"/>
  <c r="S134" i="1"/>
  <c r="O134" i="1"/>
  <c r="U36" i="1"/>
  <c r="S36" i="1"/>
  <c r="O36" i="1"/>
  <c r="U114" i="1"/>
  <c r="S114" i="1"/>
  <c r="O114" i="1"/>
  <c r="U113" i="1"/>
  <c r="S113" i="1"/>
  <c r="O113" i="1"/>
  <c r="U86" i="1"/>
  <c r="S86" i="1"/>
  <c r="O86" i="1"/>
  <c r="U100" i="1"/>
  <c r="S100" i="1"/>
  <c r="O100" i="1"/>
  <c r="U112" i="1"/>
  <c r="S112" i="1"/>
  <c r="O112" i="1"/>
  <c r="U64" i="1"/>
  <c r="S64" i="1"/>
  <c r="O64" i="1"/>
  <c r="U48" i="1"/>
  <c r="S48" i="1"/>
  <c r="O48" i="1"/>
  <c r="U35" i="1"/>
  <c r="S35" i="1"/>
  <c r="O35" i="1"/>
  <c r="S74" i="1"/>
  <c r="O74" i="1"/>
  <c r="U73" i="1"/>
  <c r="S73" i="1"/>
  <c r="O73" i="1"/>
  <c r="U85" i="1"/>
  <c r="S85" i="1"/>
  <c r="O85" i="1"/>
  <c r="U47" i="1"/>
  <c r="S47" i="1"/>
  <c r="O47" i="1"/>
  <c r="U34" i="1"/>
  <c r="S34" i="1"/>
  <c r="O34" i="1"/>
  <c r="U111" i="1"/>
  <c r="S111" i="1"/>
  <c r="O111" i="1"/>
  <c r="U110" i="1"/>
  <c r="S110" i="1"/>
  <c r="O110" i="1"/>
  <c r="U109" i="1"/>
  <c r="S109" i="1"/>
  <c r="O109" i="1"/>
  <c r="U108" i="1"/>
  <c r="S108" i="1"/>
  <c r="O108" i="1"/>
  <c r="U98" i="1"/>
  <c r="S98" i="1"/>
  <c r="O98" i="1"/>
  <c r="U46" i="1"/>
  <c r="S46" i="1"/>
  <c r="O46" i="1"/>
  <c r="U140" i="1"/>
  <c r="S140" i="1"/>
  <c r="O140" i="1"/>
  <c r="U107" i="1"/>
  <c r="S107" i="1"/>
  <c r="O107" i="1"/>
  <c r="U55" i="1"/>
  <c r="S55" i="1"/>
  <c r="O55" i="1"/>
  <c r="S54" i="1"/>
  <c r="O54" i="1"/>
  <c r="S45" i="1"/>
  <c r="O45" i="1"/>
  <c r="S53" i="1"/>
  <c r="U124" i="1"/>
  <c r="S124" i="1"/>
  <c r="O124" i="1"/>
  <c r="U88" i="1"/>
  <c r="S88" i="1"/>
  <c r="O88" i="1"/>
  <c r="U139" i="1"/>
  <c r="S139" i="1"/>
  <c r="O139" i="1"/>
  <c r="U33" i="1"/>
  <c r="S33" i="1"/>
  <c r="O33" i="1"/>
  <c r="U44" i="1"/>
  <c r="S44" i="1"/>
  <c r="O44" i="1"/>
  <c r="U63" i="1"/>
  <c r="S63" i="1"/>
  <c r="O63" i="1"/>
  <c r="U97" i="1"/>
  <c r="S97" i="1"/>
  <c r="O97" i="1"/>
  <c r="AP26" i="1" l="1"/>
  <c r="AP29" i="1" s="1"/>
  <c r="AJ39" i="1" l="1"/>
</calcChain>
</file>

<file path=xl/sharedStrings.xml><?xml version="1.0" encoding="utf-8"?>
<sst xmlns="http://schemas.openxmlformats.org/spreadsheetml/2006/main" count="2604" uniqueCount="1245">
  <si>
    <t>Status</t>
  </si>
  <si>
    <t>Alternate Contact Information</t>
  </si>
  <si>
    <t>Deferral year</t>
  </si>
  <si>
    <t>Legal Guardian Information</t>
  </si>
  <si>
    <t>Phonetic spelling</t>
  </si>
  <si>
    <t>Abdur-Rabbani, Asantewaa</t>
  </si>
  <si>
    <t>F</t>
  </si>
  <si>
    <t>Georgia State University</t>
  </si>
  <si>
    <t>Marketing</t>
  </si>
  <si>
    <t>W.D. Mohammed</t>
  </si>
  <si>
    <t>8224 Brookwood Valley Cir NE</t>
  </si>
  <si>
    <t>Atlanta</t>
  </si>
  <si>
    <t>GA</t>
  </si>
  <si>
    <t>Fulton</t>
  </si>
  <si>
    <t>asantewaa_ar@hotmail.com</t>
  </si>
  <si>
    <t>Complete</t>
  </si>
  <si>
    <t>Currently teaching English in China (2021)</t>
  </si>
  <si>
    <t>Adkins, Isaiah</t>
  </si>
  <si>
    <t>M</t>
  </si>
  <si>
    <t>Middle GA State University</t>
  </si>
  <si>
    <t>Aviation Maintenance</t>
  </si>
  <si>
    <t>Benjamin Banneker</t>
  </si>
  <si>
    <t>2903 Lakeshore Dr</t>
  </si>
  <si>
    <t>1112 Shieldcrest Way</t>
  </si>
  <si>
    <t>Forest Park</t>
  </si>
  <si>
    <t>Clayton</t>
  </si>
  <si>
    <t>isaiahe.adkins@gmail.com</t>
  </si>
  <si>
    <t>Active</t>
  </si>
  <si>
    <t>Kameron Payne (longtime friend)
kameronpayne15@gmail.com 
404-643-6774</t>
  </si>
  <si>
    <t>Mr. Eugene Adkins
4042079706
Eugene.Adkins@gmail.com</t>
  </si>
  <si>
    <t>Bahena, Erika S. Lopez</t>
  </si>
  <si>
    <t>Campbell High School</t>
  </si>
  <si>
    <t>Fortis College</t>
  </si>
  <si>
    <t>Dental Hygiene</t>
  </si>
  <si>
    <t>3008 Clifton Road</t>
  </si>
  <si>
    <t>Smyrna</t>
  </si>
  <si>
    <t>Cobb</t>
  </si>
  <si>
    <t>ayeer.erika47@gmail.com</t>
  </si>
  <si>
    <t>Declined</t>
  </si>
  <si>
    <t>Declined scholarship via email on 4/3/20</t>
  </si>
  <si>
    <t>Banks, America</t>
  </si>
  <si>
    <t>Emory University</t>
  </si>
  <si>
    <t>Physical Therapy</t>
  </si>
  <si>
    <t>Frank McClarin High School</t>
  </si>
  <si>
    <t>2709 Palmview Ct SW</t>
  </si>
  <si>
    <t>Lisaceesay500@gmail.com</t>
  </si>
  <si>
    <t>Lisa Lewis
4708989246</t>
  </si>
  <si>
    <t>Richara Hughley
6783147628
arahcir@yahoo.com</t>
  </si>
  <si>
    <t>Mother is absent due to death.</t>
  </si>
  <si>
    <t>Bartholomew, Tomeia</t>
  </si>
  <si>
    <t>Old Dominion University</t>
  </si>
  <si>
    <t>Biology</t>
  </si>
  <si>
    <t>Southside High School</t>
  </si>
  <si>
    <t>2045 Westminster Lane Apt 2</t>
  </si>
  <si>
    <t>Virginia Beach</t>
  </si>
  <si>
    <t>VA</t>
  </si>
  <si>
    <t>mrs.meiabartholomew@yahoo.com</t>
  </si>
  <si>
    <t>Disqualified</t>
  </si>
  <si>
    <t>Blackwood, Monifa</t>
  </si>
  <si>
    <t>Nyack College</t>
  </si>
  <si>
    <t>Social Work</t>
  </si>
  <si>
    <t>Brookwood High School</t>
  </si>
  <si>
    <t>51 Clifton Ave  #c2206</t>
  </si>
  <si>
    <t>Newark</t>
  </si>
  <si>
    <t>NJ</t>
  </si>
  <si>
    <t>Gwinnett</t>
  </si>
  <si>
    <t>godsgift20144@gmail.com</t>
  </si>
  <si>
    <t>Per 9/4 email: Starts grad school 9/5/19 for Social Work. Currently works in Foster Care</t>
  </si>
  <si>
    <t>Bonds, Ka'Sarah</t>
  </si>
  <si>
    <t>University of West GA</t>
  </si>
  <si>
    <t>Early Childhood Education</t>
  </si>
  <si>
    <t>Banneker High School</t>
  </si>
  <si>
    <t>6350 Oakley Rd. Apt 406</t>
  </si>
  <si>
    <t>Union City</t>
  </si>
  <si>
    <t>lil_kassy310@yahoo.com</t>
  </si>
  <si>
    <t>Brown, Chania</t>
  </si>
  <si>
    <t>Nursing</t>
  </si>
  <si>
    <t>Eagles Landing High School</t>
  </si>
  <si>
    <t>994 Chase Trail</t>
  </si>
  <si>
    <t>McDonough</t>
  </si>
  <si>
    <t>Henry</t>
  </si>
  <si>
    <t>chania.brown27@gmail.com</t>
  </si>
  <si>
    <t>Karen Bright (Bonus Mom/Ex Social Worker)
7707571383</t>
  </si>
  <si>
    <t>N/A</t>
  </si>
  <si>
    <t>Shan(EYE)uh</t>
  </si>
  <si>
    <t>Brown, Jacob</t>
  </si>
  <si>
    <t>Mercer University</t>
  </si>
  <si>
    <t>Business</t>
  </si>
  <si>
    <t xml:space="preserve"> Brookwood High School</t>
  </si>
  <si>
    <t>1039 Dominion Walk Dr.</t>
  </si>
  <si>
    <t>Snellville</t>
  </si>
  <si>
    <t>Gwinett</t>
  </si>
  <si>
    <t>jacbrown1433@gmail.com</t>
  </si>
  <si>
    <t>Renee Walker-Tilman 
313-527-7035</t>
  </si>
  <si>
    <t>VicKeith Brown II (Father)</t>
  </si>
  <si>
    <t>Mother absent due to: Death (Non-Hodgkin Lymphoma)</t>
  </si>
  <si>
    <t>Calhoun, King</t>
  </si>
  <si>
    <t>Fort Valley State University</t>
  </si>
  <si>
    <t>Engineering</t>
  </si>
  <si>
    <t>Fayette County High School</t>
  </si>
  <si>
    <t>160 Deer Trl</t>
  </si>
  <si>
    <t>Fayetteville</t>
  </si>
  <si>
    <t>Fayette</t>
  </si>
  <si>
    <t>daford48@yahoo.com</t>
  </si>
  <si>
    <t>Kenneth Ford
678-927-1630</t>
  </si>
  <si>
    <t>Deborah Ford (Grandmother)
daford48@yahoo.com
678-754-8073</t>
  </si>
  <si>
    <t>Campbell, Trinity</t>
  </si>
  <si>
    <t>Mass Communications</t>
  </si>
  <si>
    <t>Dutchtown High School</t>
  </si>
  <si>
    <t>4224 Donington Way</t>
  </si>
  <si>
    <t>Hampton</t>
  </si>
  <si>
    <t>trinitycampbell101@gmail.com</t>
  </si>
  <si>
    <t>Jira Campbell
470-244-4004</t>
  </si>
  <si>
    <t>Will Campbell (Father)
Will.campbell33@yahoo.com
470-755-7733</t>
  </si>
  <si>
    <t>Carrecter, Rocquel</t>
  </si>
  <si>
    <t>Savannah State University</t>
  </si>
  <si>
    <t>Business Administration</t>
  </si>
  <si>
    <t>North Clayton High School</t>
  </si>
  <si>
    <t>321 Windsor Rd.</t>
  </si>
  <si>
    <t>Savannah</t>
  </si>
  <si>
    <t>rocquel.carrecter@gmail.com</t>
  </si>
  <si>
    <t>Employed: Sherwin Williams(2012)</t>
  </si>
  <si>
    <t>Carrecter, Yundaz</t>
  </si>
  <si>
    <t>Gordon College</t>
  </si>
  <si>
    <t>Physician Assistant</t>
  </si>
  <si>
    <t>6676 Keswick Dr.</t>
  </si>
  <si>
    <t>Riverdale</t>
  </si>
  <si>
    <t>yundaz@yahoo.com</t>
  </si>
  <si>
    <t>Chew, Brooke</t>
  </si>
  <si>
    <t>Spelman College</t>
  </si>
  <si>
    <t>Criminal Justice</t>
  </si>
  <si>
    <t>MLK Jr. High School</t>
  </si>
  <si>
    <t>3964 Hodgdon Corners</t>
  </si>
  <si>
    <t>Lithonia</t>
  </si>
  <si>
    <t>Dekalb</t>
  </si>
  <si>
    <t>Brookec910@yahoo.com</t>
  </si>
  <si>
    <t>Cloud, Tiffany</t>
  </si>
  <si>
    <t>GA Piedmont Technical College</t>
  </si>
  <si>
    <t>Nurse Aid</t>
  </si>
  <si>
    <t>Maynard H. Jackson High School</t>
  </si>
  <si>
    <t>836 Delmar Ct.</t>
  </si>
  <si>
    <t>tiffany_cloud05@yahoo.com</t>
  </si>
  <si>
    <t>Cobb, Simone</t>
  </si>
  <si>
    <t>Macon State College</t>
  </si>
  <si>
    <t>Carver High School</t>
  </si>
  <si>
    <t>1381 Kimberly Way, Apt. 24206</t>
  </si>
  <si>
    <t>simone_cobb@yahoo.com</t>
  </si>
  <si>
    <t>Collins, Juliette</t>
  </si>
  <si>
    <t>University of Georgia</t>
  </si>
  <si>
    <t>Creek Side High School</t>
  </si>
  <si>
    <t>6320 Beethoven Cir.</t>
  </si>
  <si>
    <t>juliette_collins08@yahoo.com</t>
  </si>
  <si>
    <t>Works at Georgia State U. School of Social Work - Academic Specialist (2018)</t>
  </si>
  <si>
    <t>Daniel, Courtney</t>
  </si>
  <si>
    <t>Georgia Southern University</t>
  </si>
  <si>
    <t>Cedar Grove High School</t>
  </si>
  <si>
    <t>234 Lydia Drive,</t>
  </si>
  <si>
    <t>cndlydia@hotmail.com</t>
  </si>
  <si>
    <t>Davenport, Dawn</t>
  </si>
  <si>
    <t>Valdosta State University</t>
  </si>
  <si>
    <t>Undecided</t>
  </si>
  <si>
    <t>Landmark Christian High School</t>
  </si>
  <si>
    <t>2099 Cascade Rd.</t>
  </si>
  <si>
    <t>ddavenport@valdosta.edu</t>
  </si>
  <si>
    <t>Davis, Brooklyn</t>
  </si>
  <si>
    <t>Psychology</t>
  </si>
  <si>
    <t>Mount Zion High School</t>
  </si>
  <si>
    <t>6374 Impala Cir</t>
  </si>
  <si>
    <t>Morrow</t>
  </si>
  <si>
    <t>brooklyndavis117@gmail.com</t>
  </si>
  <si>
    <t>Kenneth Deshazier 404-307-8795</t>
  </si>
  <si>
    <t>Carolyn De-Shazier (Grandmother)
4043078102
carolyndeshazier@gmail.com</t>
  </si>
  <si>
    <t>Mother absent due to: Death</t>
  </si>
  <si>
    <t>Drummonds, Pattrick</t>
  </si>
  <si>
    <t>South Gwinnett High School</t>
  </si>
  <si>
    <t>2023 Santenay Dr SW</t>
  </si>
  <si>
    <t>Marietta</t>
  </si>
  <si>
    <t>Pattrickdrumm@gmail.com</t>
  </si>
  <si>
    <t>Kalece Mims 
+1 (404) 788-6796</t>
  </si>
  <si>
    <t>Wanda Pike (aunt)</t>
  </si>
  <si>
    <t>Durant, T'Andra</t>
  </si>
  <si>
    <t>Dental Assisting</t>
  </si>
  <si>
    <t>Hiram High School</t>
  </si>
  <si>
    <t>323 Fairwood Drive</t>
  </si>
  <si>
    <t>Dallas</t>
  </si>
  <si>
    <t>tandradurant@outlook.com</t>
  </si>
  <si>
    <t>Received Degree from Fortis college. Currently a Dental Assistant</t>
  </si>
  <si>
    <t>Ealey, Alexis</t>
  </si>
  <si>
    <t>George Mason University</t>
  </si>
  <si>
    <t>Information Security</t>
  </si>
  <si>
    <t>Archer High school</t>
  </si>
  <si>
    <t>714 Highland Ridge Pointe</t>
  </si>
  <si>
    <t>Lawrenceville</t>
  </si>
  <si>
    <t>4450 Rivanna River Way PMB #4690</t>
  </si>
  <si>
    <t>Fairfax</t>
  </si>
  <si>
    <t>ea13y7@gmail.com</t>
  </si>
  <si>
    <t>Willard Ealey (Dad)
470-419-0522
Ealey1@hotmail.com</t>
  </si>
  <si>
    <t>Ealey, Justin</t>
  </si>
  <si>
    <t>Christopher Newport University</t>
  </si>
  <si>
    <t>Molecular and Cellular Biology</t>
  </si>
  <si>
    <t>justin1600e@gmail.com</t>
  </si>
  <si>
    <t>2021-11-03 (Additional Support): Student was not in college in Spring 2021. Student has re-enrolled in college and plans to requalify in 2022.</t>
  </si>
  <si>
    <t>Expose', Jonathan</t>
  </si>
  <si>
    <t>Music Education</t>
  </si>
  <si>
    <t>Stephenson High School</t>
  </si>
  <si>
    <t>551 Cottage Oaks Dr</t>
  </si>
  <si>
    <t>Stone Mountain</t>
  </si>
  <si>
    <t>DeKalb</t>
  </si>
  <si>
    <t>jsexpose06@gmail.com</t>
  </si>
  <si>
    <t>Ronald Hebert, 409-883-6199</t>
  </si>
  <si>
    <t>Everrett Expose' (Father)
678-358-5632
everettexpose@gmail.com</t>
  </si>
  <si>
    <t>Mother absent due to: Lost custody due to drugs and abandonment</t>
  </si>
  <si>
    <t>[ex-po-ZAY]</t>
  </si>
  <si>
    <t>Expose', Kameron Charles</t>
  </si>
  <si>
    <t>Communications</t>
  </si>
  <si>
    <t>551 Cottage Oaks Drive</t>
  </si>
  <si>
    <t>kameronexpose@gmail.com</t>
  </si>
  <si>
    <t>Ron Hebert
409-779-9516</t>
  </si>
  <si>
    <t>Everett Expose' (Adoptive Father)</t>
  </si>
  <si>
    <t>Mother absent due to: Drugs and alcohol abuse and Abandonment</t>
  </si>
  <si>
    <t>Fant, Kenyetta</t>
  </si>
  <si>
    <t>Clayton State University</t>
  </si>
  <si>
    <t>Tri-Cities High School</t>
  </si>
  <si>
    <t>2131 Benhill Rd</t>
  </si>
  <si>
    <t>Eastpoint</t>
  </si>
  <si>
    <t>kenyettafant.kf@gmail.com</t>
  </si>
  <si>
    <t>Kindyl Phillips
404-788-2893</t>
  </si>
  <si>
    <t>Kenneth Fant (Father)
678-913-9524
Kennygfant1958@yahoo.com</t>
  </si>
  <si>
    <t>2020-07-01 (Additional Support): Student provided requalifying documents which revealed that she received a 1.50 GPA for Spring 2020 semester. Committee voted to award her the $1,000 disbursement for Fall 2021 due to her willingness to seek help with Hope and Natasha.</t>
  </si>
  <si>
    <t>2021-12-03 (Completed Student Update, Sylvia Ware): December 2021 -- Current City/State: Boiling Springs, SC
Job: Pharmacy Technician, Omnicare Spartanburg
Did you graduate college? No
Marital Status: Married
Do you have children? No</t>
  </si>
  <si>
    <t>Frink, Pamela</t>
  </si>
  <si>
    <t>Lithonia High School</t>
  </si>
  <si>
    <t>3379 Port Chester Ct.</t>
  </si>
  <si>
    <t>Decatur</t>
  </si>
  <si>
    <t>PamFrink@yahoo.com</t>
  </si>
  <si>
    <t>Giles-Cunningham, Danica</t>
  </si>
  <si>
    <t>GA Southern University</t>
  </si>
  <si>
    <t>Logistics &amp; Marketing</t>
  </si>
  <si>
    <t>Tri Cities High School</t>
  </si>
  <si>
    <t>1100 Indian Tr. Rd Apt #1123</t>
  </si>
  <si>
    <t>Norcross</t>
  </si>
  <si>
    <t>gilesdanica@gmail.com</t>
  </si>
  <si>
    <t>Works @ Greybar Electric (2014)</t>
  </si>
  <si>
    <t>Goss, Joshua</t>
  </si>
  <si>
    <t>College of Coastal GA</t>
  </si>
  <si>
    <t>1021 Fountain Lake Dr</t>
  </si>
  <si>
    <t>Brunswick</t>
  </si>
  <si>
    <t>Glynn</t>
  </si>
  <si>
    <t>135 Leeswood Cir</t>
  </si>
  <si>
    <t>joshua.goss12@gmail.com</t>
  </si>
  <si>
    <t>Griffith, Eric</t>
  </si>
  <si>
    <t>2738 Arbor Ave. SE</t>
  </si>
  <si>
    <t>ericg082004@yahoo.com</t>
  </si>
  <si>
    <t>Hamilton, Chaundra</t>
  </si>
  <si>
    <t>Columbus State University</t>
  </si>
  <si>
    <t>Accounting</t>
  </si>
  <si>
    <t>G.W. Carver High School</t>
  </si>
  <si>
    <t>4213 Braddock Dr.</t>
  </si>
  <si>
    <t>Columbus</t>
  </si>
  <si>
    <t>Muscogee</t>
  </si>
  <si>
    <t>c_burkes0920@yahoo.com</t>
  </si>
  <si>
    <t>2021-12-03 (Completed Student Update, Sylvia Ware): December 2021 -- Current City/State: Sandy Springs, GA
Job: Third Grade Teacher, Dekalb County School District
Did you graduate college? Yes
Tell us more!: Graduated from Columbus State University in 2013 with a degree in Early Childhood. Received my Master's in Education in 2016 from Walden University. 
Marital Status: Married
Do you have children? Yes</t>
  </si>
  <si>
    <t>Harkey, Alexa</t>
  </si>
  <si>
    <t>Lassiter High School</t>
  </si>
  <si>
    <t>4554 Ashmore Cir NE</t>
  </si>
  <si>
    <t>alexaharkey@gmail.com</t>
  </si>
  <si>
    <t>Michaeline Roland (aunt) 770-317-4848</t>
  </si>
  <si>
    <t>Zachary Harkey
404-561-1124
zachharkey@gmail.com</t>
  </si>
  <si>
    <t>Harris, Kristen Leigh</t>
  </si>
  <si>
    <t>D.M. Therrell High School</t>
  </si>
  <si>
    <t>2127 Highland Parc Place SE</t>
  </si>
  <si>
    <t>Arietta</t>
  </si>
  <si>
    <t>kristenleigh8778@gmail.com</t>
  </si>
  <si>
    <t>Progressive Insurance Co. - Claims Adjuster (2018)</t>
  </si>
  <si>
    <t>Hartsfield, Diamond</t>
  </si>
  <si>
    <t>Behavior Analysis</t>
  </si>
  <si>
    <t>Morrow High School</t>
  </si>
  <si>
    <t>5574 Phillips Drive</t>
  </si>
  <si>
    <t>Didn't attend school in Spring 2015</t>
  </si>
  <si>
    <t>Hodo, Cassidy</t>
  </si>
  <si>
    <t>Albany State University</t>
  </si>
  <si>
    <t>Sport Medicine</t>
  </si>
  <si>
    <t>George Washington Carver High School</t>
  </si>
  <si>
    <t>959 Katherwood  DR SW</t>
  </si>
  <si>
    <t>luhcassie7@gmail.com</t>
  </si>
  <si>
    <t>Felicia Penson (Grandma)
fefe.penson1234@gmail.com
404-395-0494</t>
  </si>
  <si>
    <t>2021-07-01 (Additional Support): From Cassidy re: Requalifying Info: "I transferred to a different school and it became hard on me because it was just me." Cassidy requested an additional deferral but already received one in 2020.
2021-05-02 (Additional Support): Unable to contact via text to retrieve new email -- Mary attempted to email but the email bounced back, previous newsletters have successfully been delivered but recently emails are dropping.
2020-07-01 (Additional Support): Did not receive a response to requests for 2020 requalifying documents.</t>
  </si>
  <si>
    <t>Hunter, Carlecia</t>
  </si>
  <si>
    <t>Tennessee State University</t>
  </si>
  <si>
    <t>Therrell High School</t>
  </si>
  <si>
    <t>2071 Oakwood Ave Apt 826</t>
  </si>
  <si>
    <t>Nashville</t>
  </si>
  <si>
    <t>TN</t>
  </si>
  <si>
    <t>Davidson</t>
  </si>
  <si>
    <t>3694 Austin Woods Dr. SW</t>
  </si>
  <si>
    <t>carleciahunter8@gmail.com</t>
  </si>
  <si>
    <t>Alicia Guyton (Aunt)
aliciaguyton@gmail.com
770-241-1798</t>
  </si>
  <si>
    <t>Future plans: Attend graduate school and obtain master’s  in Human Resources and Training Development. Continue to apply myself by enhancing my skills in social media marketing through internships and other job offers.</t>
  </si>
  <si>
    <t>2021-12-03 (Completed Student Update, Sylvia Ware): December 2021 -- Current City/State: Tennessee
Job: Currently looking
Industry: Property Management
Did you graduate college? Yes
Tell us more!: Business Administration
Marital Status: Single
Do you have children? Yes</t>
  </si>
  <si>
    <t>Ivory, Decatdria</t>
  </si>
  <si>
    <t>Gordon State College</t>
  </si>
  <si>
    <t>Rockdale County High School</t>
  </si>
  <si>
    <t>1306 Arbor Drive</t>
  </si>
  <si>
    <t>Duluth</t>
  </si>
  <si>
    <t>Rockdale</t>
  </si>
  <si>
    <t>ivorykeaira@gmail.com</t>
  </si>
  <si>
    <t>James, Cameron</t>
  </si>
  <si>
    <t>Tuskegee University</t>
  </si>
  <si>
    <t>Architecture</t>
  </si>
  <si>
    <t>1785 Grimes St.</t>
  </si>
  <si>
    <t>Conyers</t>
  </si>
  <si>
    <t>cameronjames1231@gmail.com</t>
  </si>
  <si>
    <t>Joined National Guard</t>
  </si>
  <si>
    <t>Jenkins, Sharodon</t>
  </si>
  <si>
    <t>Langston University</t>
  </si>
  <si>
    <t>Broadcast Journalism</t>
  </si>
  <si>
    <t>South Atlanta High School</t>
  </si>
  <si>
    <t>sharodonj@gmail.com</t>
  </si>
  <si>
    <t>Daysha Rainwater
404-484-4495</t>
  </si>
  <si>
    <t>Darlene Jackson (God Mother)
443-986-3804
dmjackson1963@gmail.com</t>
  </si>
  <si>
    <t xml:space="preserve"> Share-Ah-den</t>
  </si>
  <si>
    <t>Johnson, Sparkelle</t>
  </si>
  <si>
    <t>Spelman</t>
  </si>
  <si>
    <t>2789 Ward Lake Ln,</t>
  </si>
  <si>
    <t>Ellenwood</t>
  </si>
  <si>
    <t>Joiner, Jamika</t>
  </si>
  <si>
    <t>Douglas County High School</t>
  </si>
  <si>
    <t>Lithia Springs</t>
  </si>
  <si>
    <t>Douglas</t>
  </si>
  <si>
    <t>361 Champions Drive</t>
  </si>
  <si>
    <t>Fairburn</t>
  </si>
  <si>
    <t>jamikashantecejoiner@yahoo.com</t>
  </si>
  <si>
    <t>Markell Clonts (Significant Other)
markelldurant@yahoo.com
404-453-5561</t>
  </si>
  <si>
    <t>Jones, Porsha</t>
  </si>
  <si>
    <t>Computer Science</t>
  </si>
  <si>
    <t>Westlake high school</t>
  </si>
  <si>
    <t>912 Lovvorn Rd #331A</t>
  </si>
  <si>
    <t>Carrollton</t>
  </si>
  <si>
    <t>jones.porsha30@yahoo.com</t>
  </si>
  <si>
    <t>Taliyah Holloway
770-371-6948</t>
  </si>
  <si>
    <t>Vincent Stanley (Uncle)
404-573-1274 
vincez@gmail.com</t>
  </si>
  <si>
    <t>1st check Disbursed in 2017</t>
  </si>
  <si>
    <t>2021-07-06 (Additional Support): Porsha has received all four scholarship disbursements (2017-2020) but remains in school.</t>
  </si>
  <si>
    <t>Jones-Martin, Zikia T.</t>
  </si>
  <si>
    <t>Howard University</t>
  </si>
  <si>
    <t>English / Secondary Education</t>
  </si>
  <si>
    <t>North Springs High School</t>
  </si>
  <si>
    <t>1438 Jefferson Dr # 1438</t>
  </si>
  <si>
    <t>zikiajonesmartin@gmail.com</t>
  </si>
  <si>
    <t>Druid Hills HS - 12th grade British Lit. and Creative Writing Teacher (2018)</t>
  </si>
  <si>
    <t>Kalamba, Joel</t>
  </si>
  <si>
    <t>Kennesaw State University</t>
  </si>
  <si>
    <t>Tucker High School</t>
  </si>
  <si>
    <t>3470 Sims Rd</t>
  </si>
  <si>
    <t>1404 Post Oak Dr. Apt. H</t>
  </si>
  <si>
    <t>Clarkston</t>
  </si>
  <si>
    <t>kalamba45@gmail.com</t>
  </si>
  <si>
    <t>Got married 9/29/2018</t>
  </si>
  <si>
    <t>2021-12-03 (Completed Student Update, Sylvia Ware): December 2021 -- Current City/State: Norcross, GA
Job: Field Service Engineer, Barco, Inc.
Industry: Property Management
Did you graduate college? Yes
Tell us more!: KSU
Marital Status: Married
Do you have children? Yes</t>
  </si>
  <si>
    <t>King, Alexis</t>
  </si>
  <si>
    <t>Georgia Military College</t>
  </si>
  <si>
    <t>Langston Hughes High School</t>
  </si>
  <si>
    <t>4832 Locherby Dr</t>
  </si>
  <si>
    <t>alexisking0924@yahoo.com</t>
  </si>
  <si>
    <t>Nnaomi Martin
4047503305</t>
  </si>
  <si>
    <t>Delores Hall (Grandmother)
deloreshall@comcast.net
4045502073</t>
  </si>
  <si>
    <t>2020-07-01 (Additional Support): Alexis did not meet the GPA requirement in Spring 2020 nor is she registered for 12 hours for Fall 2020. This student has also failed to respond to requests for more information on her situation.</t>
  </si>
  <si>
    <t>King, Kelley</t>
  </si>
  <si>
    <t>East Coweta High school</t>
  </si>
  <si>
    <t>Kelleyking016@gmail.com</t>
  </si>
  <si>
    <t>Larry King (Grandpa)
352-299-6521</t>
  </si>
  <si>
    <t>Brandon King (Father)
770-480-1416 
agcboss1@gmail.com</t>
  </si>
  <si>
    <t>Mother absent due to: Drugs and Abandonment</t>
  </si>
  <si>
    <t>Landy, Rekita</t>
  </si>
  <si>
    <t>Darton College</t>
  </si>
  <si>
    <t>Benjamin E. Mays High School</t>
  </si>
  <si>
    <t>715 Celeste Ln.</t>
  </si>
  <si>
    <t>rekitalandy@yahoo.com</t>
  </si>
  <si>
    <t>Le, Thuy</t>
  </si>
  <si>
    <t>GA Institute of Technology</t>
  </si>
  <si>
    <t>Biomedical Engineering</t>
  </si>
  <si>
    <t>Cross Keys High School</t>
  </si>
  <si>
    <t>3228 Henderson Mill Rd. Unit 4</t>
  </si>
  <si>
    <t>Chamblee</t>
  </si>
  <si>
    <t>thuytkl@yahoo.com</t>
  </si>
  <si>
    <t>Graduated in 2014; working as Op Analyst @ hospital (2016)</t>
  </si>
  <si>
    <t>Leonard, Dedrick</t>
  </si>
  <si>
    <t>Columbia High School</t>
  </si>
  <si>
    <t>520 Fulton St. SW, Unit 1314</t>
  </si>
  <si>
    <t>deadricksearcy@yahoo.com</t>
  </si>
  <si>
    <t>Lewis, Lisa</t>
  </si>
  <si>
    <t>4492 White City Road</t>
  </si>
  <si>
    <t>College Park</t>
  </si>
  <si>
    <t>lewisld93@gmail.com</t>
  </si>
  <si>
    <t>Vickie Upshaw
4046041987</t>
  </si>
  <si>
    <t>Mattie Booker (Grandmother)
4047680257
Lewisld93@gmail.com</t>
  </si>
  <si>
    <t>Linton, Morae</t>
  </si>
  <si>
    <t>GA State University</t>
  </si>
  <si>
    <t>Duluth High School</t>
  </si>
  <si>
    <t>90 W Cardinal Lane</t>
  </si>
  <si>
    <t>meyk1996@yahoo.com</t>
  </si>
  <si>
    <t>(More-A)</t>
  </si>
  <si>
    <t>Martin, Joseph</t>
  </si>
  <si>
    <t>Health &amp; Exercise Science</t>
  </si>
  <si>
    <t>Cass High School</t>
  </si>
  <si>
    <t>3104 Rutledge Rd</t>
  </si>
  <si>
    <t>Kennesaw</t>
  </si>
  <si>
    <t>joeymartin8@yahoo.com</t>
  </si>
  <si>
    <t>2021-12-03 (Completed Student Update, Sylvia Ware): December 2021 -- Current City/State: Woodstock, GA
Job: Customer Success Manager/Realtor, SaaS
Industry: Real Estate
Did you graduate college? No
Tell us more!: Business Administration
Marital Status: Married
Do you have children? Yes</t>
  </si>
  <si>
    <t>Martinez, Skylar</t>
  </si>
  <si>
    <t>English Education</t>
  </si>
  <si>
    <t>New Manchester High School</t>
  </si>
  <si>
    <t>2911 Ashley Club Cir</t>
  </si>
  <si>
    <t>5271 Kilroy Lane</t>
  </si>
  <si>
    <t>Douglasville</t>
  </si>
  <si>
    <t>skylar.martinez98@gmail.com</t>
  </si>
  <si>
    <t>Brenda Curl (Grandmom)
lodeane63@comcast.net
678-602-2443</t>
  </si>
  <si>
    <t>Maxwell, Anyla</t>
  </si>
  <si>
    <t>Management</t>
  </si>
  <si>
    <t>2988 Winding Grove Dr</t>
  </si>
  <si>
    <t>anylamaxwell25@gmail.com</t>
  </si>
  <si>
    <t>Azhana Maxwell 404-542-0631</t>
  </si>
  <si>
    <t>Fred Maxwell (Father)
404-933-6273
maxmail53@gmail.com</t>
  </si>
  <si>
    <t>[uhn-EYE-luh]</t>
  </si>
  <si>
    <t>McCorvey, Jared</t>
  </si>
  <si>
    <t>West GA University</t>
  </si>
  <si>
    <t>Veterinary Medicine</t>
  </si>
  <si>
    <t>Newton High School</t>
  </si>
  <si>
    <t>8253 Spillers Dr.</t>
  </si>
  <si>
    <t>Covington</t>
  </si>
  <si>
    <t>Newton</t>
  </si>
  <si>
    <t>mccorveyjared@yahoo.com</t>
  </si>
  <si>
    <t>Medley, Avram</t>
  </si>
  <si>
    <t>GA Perimeter College-Clarkston Camp.</t>
  </si>
  <si>
    <t>Avondale High School</t>
  </si>
  <si>
    <t>2912 Laguna Dr.</t>
  </si>
  <si>
    <t>avram_medley@hotmail.com</t>
  </si>
  <si>
    <t>Meeler, Savannah</t>
  </si>
  <si>
    <t>Medical Field</t>
  </si>
  <si>
    <t>Walnut Grove High School</t>
  </si>
  <si>
    <t>5501 Old Highway 138</t>
  </si>
  <si>
    <t>Oxford</t>
  </si>
  <si>
    <t>Walton</t>
  </si>
  <si>
    <t>Savannah.meeler2002@gmail.com</t>
  </si>
  <si>
    <t>Dennis Meeler (Guardian/Grandfather) 6788004266</t>
  </si>
  <si>
    <t>Dawn Meeler (Grandma)
6782348565
Dmeeler1962@gmail.com</t>
  </si>
  <si>
    <t>Mother absent due to: Drug and Alcohol Addiction; Abandonment</t>
  </si>
  <si>
    <t>Miller, Shanise</t>
  </si>
  <si>
    <t>Hampton University</t>
  </si>
  <si>
    <t>Pharmacy</t>
  </si>
  <si>
    <t>1935 Alison Ct. Apt C-7</t>
  </si>
  <si>
    <t>shanise08@hotmail.com</t>
  </si>
  <si>
    <t>Monroe, Niquasia</t>
  </si>
  <si>
    <t>GA Perimeter College</t>
  </si>
  <si>
    <t>6 Spring Valley Cove</t>
  </si>
  <si>
    <t>MsWonderful89@yahoo.com</t>
  </si>
  <si>
    <t>Montgomery, Aurora</t>
  </si>
  <si>
    <t>Strayer University</t>
  </si>
  <si>
    <t>Healthcare</t>
  </si>
  <si>
    <t>Alexander High School</t>
  </si>
  <si>
    <t>6552 Squire Place</t>
  </si>
  <si>
    <t>auroramontgomery64@gmail.com</t>
  </si>
  <si>
    <t>2019, 2020</t>
  </si>
  <si>
    <t>Moody, Marlee</t>
  </si>
  <si>
    <t>Southern Crescent Technical College</t>
  </si>
  <si>
    <t>Phlebotomy</t>
  </si>
  <si>
    <t>284 Bridge St.</t>
  </si>
  <si>
    <t>Senoia</t>
  </si>
  <si>
    <t>Coweta</t>
  </si>
  <si>
    <t>marleemoody67@gmail.com</t>
  </si>
  <si>
    <t>Gloria Harvey (Grandma)
8933.gcharvey@gmail.com
678-773-3011</t>
  </si>
  <si>
    <t>Graduated from Southern Crescent on December 14, 2021.</t>
  </si>
  <si>
    <t>2021-01-05 (Additional Support): Marlee should be graduating at the end of Summer 2021 with her degree in phlebotomy.</t>
  </si>
  <si>
    <t>Murad, Mamoud</t>
  </si>
  <si>
    <t>5328 North Parkway</t>
  </si>
  <si>
    <t>Lake City</t>
  </si>
  <si>
    <t>murad@yahoo.com</t>
  </si>
  <si>
    <t>Currently Works at Grady in ICU (2014)</t>
  </si>
  <si>
    <t>Nelson, Miracle</t>
  </si>
  <si>
    <t>Booker T. Washington High School</t>
  </si>
  <si>
    <t>835 Oglethorpe Ave, Apt 424</t>
  </si>
  <si>
    <t>miraclenelson023@gmail.com</t>
  </si>
  <si>
    <t>Mary Nelson (Grandmother)
nelson835424@comcast.net
4044536817</t>
  </si>
  <si>
    <t>Nickerson-Riding, Darrika</t>
  </si>
  <si>
    <t>Criminal Justice / Forensic Minor: Chemistry</t>
  </si>
  <si>
    <t>2326 Sharon Drive Apt. 3</t>
  </si>
  <si>
    <t>Albany</t>
  </si>
  <si>
    <t>Dougherty</t>
  </si>
  <si>
    <t>dr.riding@yahoo.com</t>
  </si>
  <si>
    <t>Noel, Timothy</t>
  </si>
  <si>
    <t>Clark Atlanta University</t>
  </si>
  <si>
    <t>Stone Mountain High School</t>
  </si>
  <si>
    <t>5904 Tree Hills Pkwy</t>
  </si>
  <si>
    <t>mrtimnoel@aol.com</t>
  </si>
  <si>
    <t>Olvera, Marillyn</t>
  </si>
  <si>
    <t>1766 Darwin Rd.</t>
  </si>
  <si>
    <t>olveramarillyn861@gmail.com</t>
  </si>
  <si>
    <t>Margarito Olvera (Father)
(770) 318-9968
maguiscristo@gmail.com</t>
  </si>
  <si>
    <t>Mother absent due to: Abandonment at age 7</t>
  </si>
  <si>
    <t>Owens, Sheldane</t>
  </si>
  <si>
    <t>Stillman College</t>
  </si>
  <si>
    <t>Business Management</t>
  </si>
  <si>
    <t>684 Clover St., SW</t>
  </si>
  <si>
    <t>sheldane_owens@yahoo.com</t>
  </si>
  <si>
    <t>Park, Seo Lim</t>
  </si>
  <si>
    <t>Smith College</t>
  </si>
  <si>
    <t>History</t>
  </si>
  <si>
    <t>Peachtree Ridge High School</t>
  </si>
  <si>
    <t>2428 Farlie Drive,</t>
  </si>
  <si>
    <t>innovationfocus@hotmail.com</t>
  </si>
  <si>
    <t>Voluntarily dropped program</t>
  </si>
  <si>
    <t>Pawlak, Lydia</t>
  </si>
  <si>
    <t>Davenport University</t>
  </si>
  <si>
    <t>Woodland High School</t>
  </si>
  <si>
    <t>4030 North Campbell</t>
  </si>
  <si>
    <t>Detroit</t>
  </si>
  <si>
    <t>MI</t>
  </si>
  <si>
    <t>Wayne</t>
  </si>
  <si>
    <t>lydiapawlak@yahoo.com</t>
  </si>
  <si>
    <t>Graduated in May, 2011</t>
  </si>
  <si>
    <t>Paye, Marietou F.</t>
  </si>
  <si>
    <t>Middlebury College</t>
  </si>
  <si>
    <t>Biochemistry</t>
  </si>
  <si>
    <t>1870 Campbellton Rd  Apt.M2</t>
  </si>
  <si>
    <t>Addison</t>
  </si>
  <si>
    <t>marietou_paye@bellsouth.net</t>
  </si>
  <si>
    <t>Paye, Mohamed</t>
  </si>
  <si>
    <t>Washington University</t>
  </si>
  <si>
    <t>1870 Campbellton Rd. Apt. M2</t>
  </si>
  <si>
    <t>mmohamedpaye@yahoo.com</t>
  </si>
  <si>
    <t>Phillips, Mya</t>
  </si>
  <si>
    <t>Art</t>
  </si>
  <si>
    <t>Whitefield Christian Academy</t>
  </si>
  <si>
    <t>1052 Timber Trl</t>
  </si>
  <si>
    <t>Austell</t>
  </si>
  <si>
    <t>Gwen Phillips (Aunt)
404-819-5726
gwnphillips@yahoo.com</t>
  </si>
  <si>
    <t>[m-EYE-uh]</t>
  </si>
  <si>
    <t>Pineda, Evaristo</t>
  </si>
  <si>
    <t>University of Sacred Heart/ Kennesaw State University</t>
  </si>
  <si>
    <t>Political Science</t>
  </si>
  <si>
    <t>1778 E West Hwy</t>
  </si>
  <si>
    <t>Silver Spring</t>
  </si>
  <si>
    <t>MD</t>
  </si>
  <si>
    <t>Montgomery</t>
  </si>
  <si>
    <t>pinedaevaristo@gmail.com</t>
  </si>
  <si>
    <t>Immigration Paralegal @ GrossmanYoung &amp; Hammond located in the DC, Maryland &amp; VA area</t>
  </si>
  <si>
    <t>Ponder, Amirah</t>
  </si>
  <si>
    <t>Kipp Atlanta Collegiate High School</t>
  </si>
  <si>
    <t>3501 Wellington Ter</t>
  </si>
  <si>
    <t>Rex</t>
  </si>
  <si>
    <t>4245 Rosehall Court</t>
  </si>
  <si>
    <t>Grandmother
4047982113</t>
  </si>
  <si>
    <t>Antony Ponder (Father)</t>
  </si>
  <si>
    <t>Ah-Meer-Ah</t>
  </si>
  <si>
    <t>Powell, Alicea</t>
  </si>
  <si>
    <t>Breneau University</t>
  </si>
  <si>
    <t>Alcovy High School</t>
  </si>
  <si>
    <t>alicea_powell@yahoo.com</t>
  </si>
  <si>
    <t>Pruitt, Devontae</t>
  </si>
  <si>
    <t>Robert S. Alexander High School</t>
  </si>
  <si>
    <t>8577 Kencrest Dr.</t>
  </si>
  <si>
    <t>Winston</t>
  </si>
  <si>
    <t>pruittdevontae@gmail.com</t>
  </si>
  <si>
    <t>Ricks, Keandre</t>
  </si>
  <si>
    <t>Savannah College of Art &amp; Design</t>
  </si>
  <si>
    <t>Interior Design</t>
  </si>
  <si>
    <t>Frederick Douglas High School</t>
  </si>
  <si>
    <t>729 Plainville Cir.</t>
  </si>
  <si>
    <t>Riley, LaToya</t>
  </si>
  <si>
    <t>GA Perimeter College (Dunwoody)</t>
  </si>
  <si>
    <t>493 Wilson Mill Road SW</t>
  </si>
  <si>
    <t>latoyaariley07@aol.com</t>
  </si>
  <si>
    <t>Robbins, Alicia</t>
  </si>
  <si>
    <t>6175 Latchwood Ct</t>
  </si>
  <si>
    <t>aliciarobbins93@yahoo.com</t>
  </si>
  <si>
    <t>Roberson, Gloria</t>
  </si>
  <si>
    <t>Riverwood High School</t>
  </si>
  <si>
    <t>PO Box 311354</t>
  </si>
  <si>
    <t>gloria032006@yahoo.com</t>
  </si>
  <si>
    <t>Samuel, Layla</t>
  </si>
  <si>
    <t>Salem High School</t>
  </si>
  <si>
    <t>225 Johnson Rd Apt 37E</t>
  </si>
  <si>
    <t>126 Cooks Way</t>
  </si>
  <si>
    <t>laylasamuel35@gmail.com</t>
  </si>
  <si>
    <t>Silky Samuel
404-988-6880</t>
  </si>
  <si>
    <t>Jackie Hamilton (Grandmother)
jackie.hamilton@att.net
4043095184</t>
  </si>
  <si>
    <t>Sanford, Malik</t>
  </si>
  <si>
    <t>496 Oak Hill Rd.</t>
  </si>
  <si>
    <t>maliksanford23@gmail.com</t>
  </si>
  <si>
    <t>Vernadine Tolen
seth502@msn.com
678-464-6139</t>
  </si>
  <si>
    <t>Broderick Sanford (Father)
4048389833
bee1130@ymail.com</t>
  </si>
  <si>
    <t>Sapenter, Turquoise</t>
  </si>
  <si>
    <t>Finance/Accounting</t>
  </si>
  <si>
    <t>Dunwoody High School</t>
  </si>
  <si>
    <t>Married; one child; resides in California (2015)</t>
  </si>
  <si>
    <t>2021-12-03 (Completed Student Update, Sylvia Ware): December 2021 -- Current City/State: Hayward, CA
Job: Senior Financial Analyst, Ross Stores
Industry: Retail
Did you graduate college? Yes
Tell us more!: 2014, Finance and Accounting
Marital Status: Married
Do you have children? Yes</t>
  </si>
  <si>
    <t>Sapp, Brittany</t>
  </si>
  <si>
    <t>Atlanta Metropolitan College</t>
  </si>
  <si>
    <t>Communication</t>
  </si>
  <si>
    <t>1003  Lakeside Village</t>
  </si>
  <si>
    <t>brittanyvsapp@yahoo.com</t>
  </si>
  <si>
    <t>Slaughter, Christian</t>
  </si>
  <si>
    <t>English</t>
  </si>
  <si>
    <t>2010 W Broad Ave Apt 132</t>
  </si>
  <si>
    <t>8140 Rockbridge Rd</t>
  </si>
  <si>
    <t>cslaughter014@gmail.com</t>
  </si>
  <si>
    <t>Antoyne Jackson
(608)-508-1598</t>
  </si>
  <si>
    <t>Faith Slaughter (Grandma)
nurse0729@gmail.com
708-673-8816</t>
  </si>
  <si>
    <t>Sloan, Toshiba</t>
  </si>
  <si>
    <t>Forensics</t>
  </si>
  <si>
    <t>Redan High School</t>
  </si>
  <si>
    <t>1163 Mainstreet Valley Dr.</t>
  </si>
  <si>
    <t>amayah16@yahoo.com</t>
  </si>
  <si>
    <t>Smith, Brittney</t>
  </si>
  <si>
    <t>Savannah State Univ.</t>
  </si>
  <si>
    <t>Pre-Physical Therapy</t>
  </si>
  <si>
    <t>Henry W. Grady High School</t>
  </si>
  <si>
    <t>628 Blvd Apt 105</t>
  </si>
  <si>
    <t>Chatham</t>
  </si>
  <si>
    <t>s.brittney63@yahoo.com</t>
  </si>
  <si>
    <t>Graduated from Atl Metro in May 08. (2-yr school) (2016)</t>
  </si>
  <si>
    <t>Smith, Reba</t>
  </si>
  <si>
    <t>West End Academy</t>
  </si>
  <si>
    <t>667 Fairburn RD NW</t>
  </si>
  <si>
    <t>rebarubysmith@gmail.com</t>
  </si>
  <si>
    <t>Stegall, Charmaine</t>
  </si>
  <si>
    <t>Psychology Major/Graphic Design Minor</t>
  </si>
  <si>
    <t>8958 Crestview Cir</t>
  </si>
  <si>
    <t>6515 Belcrest Rd Apt 313A</t>
  </si>
  <si>
    <t>Hyattsville</t>
  </si>
  <si>
    <t>stegallcharmaine@gmail.com</t>
  </si>
  <si>
    <t>Tawanna Stegall (Aunt)
tawannastegall@yahoo.com
404-200-2574</t>
  </si>
  <si>
    <t>2021-07-01 (Additional Support): Charmaine has received all four scholarship disbursements (2017-2020) but remains in school.</t>
  </si>
  <si>
    <t>Stewart, Shantanae</t>
  </si>
  <si>
    <t>1052 Lombardy Way</t>
  </si>
  <si>
    <t>Jonesboro</t>
  </si>
  <si>
    <t>shantanaestewart@yahoo.com</t>
  </si>
  <si>
    <t>Works at Peach State Health Plan (2018)</t>
  </si>
  <si>
    <t>Suggs, Christina</t>
  </si>
  <si>
    <t>2112 North Place Way SE</t>
  </si>
  <si>
    <t>christina.suggs97@gmail.com</t>
  </si>
  <si>
    <t>Sullivan, Brittany</t>
  </si>
  <si>
    <t>N. Clayton High School</t>
  </si>
  <si>
    <t>5503 Northcut Drive</t>
  </si>
  <si>
    <t>bsullivan.nchs@gmail.com</t>
  </si>
  <si>
    <t>Graduated from GA Southern Univ; May' 17; Bachelor of General Studies Concentrations: Psychology Culture &amp; Society; Minor: Sociology (2017)</t>
  </si>
  <si>
    <t>Sullivan, Christion</t>
  </si>
  <si>
    <t>Clarkston High School</t>
  </si>
  <si>
    <t>773 Weather Born Place</t>
  </si>
  <si>
    <t>bluewolfpack13@gmail.com</t>
  </si>
  <si>
    <t>Kim Terrell (Aunt)
4044686359</t>
  </si>
  <si>
    <t>Linda Ward (Grandma)
lindaward4050@comcast.net
404-556-7768</t>
  </si>
  <si>
    <t>2021-11-03 (Additional Support): Student unable to provide college acceptance letter.
2021-04-09 (Additional Support): Scholarship funds delayed pending college acceptance.</t>
  </si>
  <si>
    <t>Testamark, Elizabeth</t>
  </si>
  <si>
    <t>The College of Wooster</t>
  </si>
  <si>
    <t>Education and Communication</t>
  </si>
  <si>
    <t>Collins Hill High School</t>
  </si>
  <si>
    <t>926 Forest Dr</t>
  </si>
  <si>
    <t>Wooster</t>
  </si>
  <si>
    <t>OH</t>
  </si>
  <si>
    <t>4375 Foxberry Run</t>
  </si>
  <si>
    <t>Loganville</t>
  </si>
  <si>
    <t xml:space="preserve">Jennifer Wagnac (Guardian)
jenwagnac10@gmail.com
404-823-0522 </t>
  </si>
  <si>
    <t>Testamark, Idalia</t>
  </si>
  <si>
    <t>500 Jesse N Stone Ave Mailbox #11977</t>
  </si>
  <si>
    <t>Baton Rouge</t>
  </si>
  <si>
    <t>LA</t>
  </si>
  <si>
    <t>East Baton Rouge</t>
  </si>
  <si>
    <t>t_idalia@yahoo.com</t>
  </si>
  <si>
    <t>Diana Garcia
678-448-7547</t>
  </si>
  <si>
    <t>Jennifer Wagnac (Guardian) jenwagnac10@gmail.com
404-823-0522</t>
  </si>
  <si>
    <t>I-Dal-yah</t>
  </si>
  <si>
    <t>Tharpe, Lance</t>
  </si>
  <si>
    <t>Graphic Design</t>
  </si>
  <si>
    <t>1122 East Shoreview Road</t>
  </si>
  <si>
    <t>lancetharpe@gmail.com</t>
  </si>
  <si>
    <t>Deitra Dennis
404-583-3223</t>
  </si>
  <si>
    <t>Leonard Tharpe (Father)</t>
  </si>
  <si>
    <t>Thomas, Alaysia</t>
  </si>
  <si>
    <t>Ashworth College</t>
  </si>
  <si>
    <t>Performing Arts</t>
  </si>
  <si>
    <t>North Springs Charter High School</t>
  </si>
  <si>
    <t>3397 Spring Lake Overlook</t>
  </si>
  <si>
    <t>Stonecrest</t>
  </si>
  <si>
    <t>alaysiakjt@gmail.com</t>
  </si>
  <si>
    <t>Sharon Dickey
7707152965</t>
  </si>
  <si>
    <t>Clarence Thomas (Father)
404-348-6913</t>
  </si>
  <si>
    <t>Initially an Alt/Became Recipient after H. Frankford's scholarship was recinded. 5/2019 - Barrington Hills Dr. Sandy Springs, GA 30353 (guardian address)</t>
  </si>
  <si>
    <t>Ah-Lay-Sha</t>
  </si>
  <si>
    <t>Thomas, Mya</t>
  </si>
  <si>
    <t>Parkview High School</t>
  </si>
  <si>
    <t>3816 Wood View Dr.</t>
  </si>
  <si>
    <t>endirah123@gmail.com</t>
  </si>
  <si>
    <t>Completed life coaching program and decided not to go to college</t>
  </si>
  <si>
    <t>Toney, Dennis</t>
  </si>
  <si>
    <t>Shorter College</t>
  </si>
  <si>
    <t>Education</t>
  </si>
  <si>
    <t>Apalachee High School</t>
  </si>
  <si>
    <t>Townsend, Ziana</t>
  </si>
  <si>
    <t>Public Health</t>
  </si>
  <si>
    <t>2302 Country Club Drive SW</t>
  </si>
  <si>
    <t>zianatownsend@gmail.com</t>
  </si>
  <si>
    <t>Turner, Shakemia</t>
  </si>
  <si>
    <t>English Language &amp; Literature/Psychology</t>
  </si>
  <si>
    <t>Alpharetta High School</t>
  </si>
  <si>
    <t>2400 Old Milton Pkwy Unit 1421</t>
  </si>
  <si>
    <t>Alpharetta</t>
  </si>
  <si>
    <t>shakemiaturner@gmail.com</t>
  </si>
  <si>
    <t xml:space="preserve">Sharadiant (Sister)- 2158886468 </t>
  </si>
  <si>
    <t>Nahreisia Turner (Sister)
4046529645
nahreisiad@aol.com</t>
  </si>
  <si>
    <t>[shuh-KEY-me-uh]</t>
  </si>
  <si>
    <t>Walker, Keaun</t>
  </si>
  <si>
    <t>Computer Science/IT Specialist</t>
  </si>
  <si>
    <t>145 Pointer Ridge Trl</t>
  </si>
  <si>
    <t>walker.keaun@gmail.com</t>
  </si>
  <si>
    <t>Stephanie Kelley, my guardian’s daughter. Contact - +1 (770) 480-4055 or (404) 621-1306</t>
  </si>
  <si>
    <t>Bernice Kelley (Guardian)
706-616-3713
Bernicekelley5@gmail.com</t>
  </si>
  <si>
    <t>Mother absent due to: Drugs/Abandonment</t>
  </si>
  <si>
    <t>[key-AWN]</t>
  </si>
  <si>
    <t>Wallace, Jendiyah Ashe'</t>
  </si>
  <si>
    <t>GA Gwinnett College</t>
  </si>
  <si>
    <t>Health and Medical</t>
  </si>
  <si>
    <t>Georgia Cyber Academy</t>
  </si>
  <si>
    <t>133 Timber Mist Lane</t>
  </si>
  <si>
    <t>Jendiyah.w@yahoo.com</t>
  </si>
  <si>
    <t>Courtney Shaver
4044031601</t>
  </si>
  <si>
    <t>Victoria Hines (Grandmother)
blacqink@hotmail.com
4042344096</t>
  </si>
  <si>
    <t xml:space="preserve"> Ah-Shay</t>
  </si>
  <si>
    <t>Ward, Mackenzie</t>
  </si>
  <si>
    <t>Georgia Gwinnett</t>
  </si>
  <si>
    <t>1487 Woodcrest Dr</t>
  </si>
  <si>
    <t>Monroe</t>
  </si>
  <si>
    <t>mackenzie82404@gmail.com</t>
  </si>
  <si>
    <t>Kym Ward- 6786146596</t>
  </si>
  <si>
    <t>Jason Ward (Father)
6786146598
jasonrward84@gmail.com</t>
  </si>
  <si>
    <t>Mother absent due to: Abandonment</t>
  </si>
  <si>
    <t>Warner, Christene</t>
  </si>
  <si>
    <t>38 Roving Rd SE</t>
  </si>
  <si>
    <t>Cartersville</t>
  </si>
  <si>
    <t>Bartow</t>
  </si>
  <si>
    <t>christenewarner2@icloud.com</t>
  </si>
  <si>
    <t>Gina Warner - 770-608-3718</t>
  </si>
  <si>
    <t>Andrew Warner (Father)
6787588486
ghoosline@yahoo.com</t>
  </si>
  <si>
    <t>Watson, Andrea</t>
  </si>
  <si>
    <t>2300 Global Forum Blvd. Apt 312</t>
  </si>
  <si>
    <t>Doraville</t>
  </si>
  <si>
    <t>Lowndes</t>
  </si>
  <si>
    <t>Angelwoman2007@yahoo.com</t>
  </si>
  <si>
    <t>Wazir, Nilam</t>
  </si>
  <si>
    <t>Berkmar High School</t>
  </si>
  <si>
    <t>3034 Shady Woods Ct</t>
  </si>
  <si>
    <t>nilam.wazir@gmail.com</t>
  </si>
  <si>
    <t>Midwest Industrial Rubber - Regional Customer Service Manager (2018)</t>
  </si>
  <si>
    <t>Webster, Dayla S.</t>
  </si>
  <si>
    <t>2401 Vinings Oaks Ct</t>
  </si>
  <si>
    <t>60crashd@gmail.com</t>
  </si>
  <si>
    <t>Did not respond to any communication</t>
  </si>
  <si>
    <t>Willis, Breanna</t>
  </si>
  <si>
    <t>Clemson University</t>
  </si>
  <si>
    <t>Food Science / Nutrition</t>
  </si>
  <si>
    <t>2076 Lilac Lane</t>
  </si>
  <si>
    <t>willisbreanna@yahoo.com</t>
  </si>
  <si>
    <t>Wise, Cherlyndria</t>
  </si>
  <si>
    <t>GA Technical Institute</t>
  </si>
  <si>
    <t>Opticinary</t>
  </si>
  <si>
    <t>Lowndes High School</t>
  </si>
  <si>
    <t>509 University Dr. C</t>
  </si>
  <si>
    <t>Valdosta</t>
  </si>
  <si>
    <t>c.m.wise@hotmail.com</t>
  </si>
  <si>
    <t>Wooten, Phillip</t>
  </si>
  <si>
    <t>Visual Effects</t>
  </si>
  <si>
    <t>Loganville High School</t>
  </si>
  <si>
    <t>3735 Cobblestone Dr.</t>
  </si>
  <si>
    <t/>
  </si>
  <si>
    <t>Name</t>
  </si>
  <si>
    <t>Year Awarded</t>
  </si>
  <si>
    <t>Sex</t>
  </si>
  <si>
    <t>DOB</t>
  </si>
  <si>
    <t>College Attended/Attending</t>
  </si>
  <si>
    <t>(Expected) Grad Year</t>
  </si>
  <si>
    <t>Major/Specialization</t>
  </si>
  <si>
    <t>High School</t>
  </si>
  <si>
    <t>County</t>
  </si>
  <si>
    <t>Secondary Address</t>
  </si>
  <si>
    <t>Primary Address</t>
  </si>
  <si>
    <t>Primary City</t>
  </si>
  <si>
    <t>Primary State</t>
  </si>
  <si>
    <t>Primary ZIP</t>
  </si>
  <si>
    <t>Secondary City</t>
  </si>
  <si>
    <t>Secondary State</t>
  </si>
  <si>
    <t>Secondary ZIP</t>
  </si>
  <si>
    <t>Email</t>
  </si>
  <si>
    <t>Phone</t>
  </si>
  <si>
    <t>General Notes</t>
  </si>
  <si>
    <t>Additional Support Notes</t>
  </si>
  <si>
    <t>Completed Student Update</t>
  </si>
  <si>
    <t>Allen, Lynda</t>
  </si>
  <si>
    <t>Chapel Hill High School</t>
  </si>
  <si>
    <t>6323 N Sweetwater Rd</t>
  </si>
  <si>
    <t>30122-1320</t>
  </si>
  <si>
    <t>lynda.allen1405@gmail.com</t>
  </si>
  <si>
    <t>404-492-1213</t>
  </si>
  <si>
    <t>Melanie Howington
(706)-207-6297</t>
  </si>
  <si>
    <t>Charles Allen, Father
678-830-3605
55charlesallen@gmail.com</t>
  </si>
  <si>
    <t>Mother is absent due to abandonment (age 4).</t>
  </si>
  <si>
    <t>Boling, Breanna</t>
  </si>
  <si>
    <t>Etowah High School</t>
  </si>
  <si>
    <t>Cherokee</t>
  </si>
  <si>
    <t>Real Estate</t>
  </si>
  <si>
    <t>3155 Lakepoint Ct</t>
  </si>
  <si>
    <t>Acworth</t>
  </si>
  <si>
    <t>30102-1279</t>
  </si>
  <si>
    <t>breboling1029@gmail.com</t>
  </si>
  <si>
    <t>4043176132</t>
  </si>
  <si>
    <t>Mary Patterson 7705470119</t>
  </si>
  <si>
    <t>Andrew Boling, Father
7705484992
boling123@comcast.net</t>
  </si>
  <si>
    <t>Mother is absent due to death (sudden heart attack when Breanna was age 11).</t>
  </si>
  <si>
    <t>Brock, Faith</t>
  </si>
  <si>
    <t>Central High School</t>
  </si>
  <si>
    <t>Carroll</t>
  </si>
  <si>
    <t>Computer Programming</t>
  </si>
  <si>
    <t>230 Knob Dr</t>
  </si>
  <si>
    <t>30116-8555</t>
  </si>
  <si>
    <t>brockfaith04@gmail.com</t>
  </si>
  <si>
    <t>6786145667</t>
  </si>
  <si>
    <t>Unknown Name
770-696-7802</t>
  </si>
  <si>
    <t>Traylor Parish, Sister
678-891-9654
traylorparish@gmail.com</t>
  </si>
  <si>
    <t>Duckworth, Christopher</t>
  </si>
  <si>
    <t>Aerospace Engineering</t>
  </si>
  <si>
    <t>160 Westover Cmns</t>
  </si>
  <si>
    <t>30214-1861</t>
  </si>
  <si>
    <t>9108502769</t>
  </si>
  <si>
    <t>Breanna J Duckworth, (8508260659)</t>
  </si>
  <si>
    <t>Christopher Duckworth, Father
8508261167
christopher.a.duckworth@gmail.com</t>
  </si>
  <si>
    <t>Millsap, Jaliyah</t>
  </si>
  <si>
    <t>Monroe Area High School</t>
  </si>
  <si>
    <t>Unknown</t>
  </si>
  <si>
    <t>1069 James Huff Rd</t>
  </si>
  <si>
    <t>30656-4850</t>
  </si>
  <si>
    <t>jaliyah2367@gmail.com</t>
  </si>
  <si>
    <t>Lissa Simmons
770-256-1307</t>
  </si>
  <si>
    <t>Charlette Kelly, Grandmother
770-875-2543
lissasimmons@yahoo.com</t>
  </si>
  <si>
    <t>Nguyen, Jaydin</t>
  </si>
  <si>
    <t>Barrow</t>
  </si>
  <si>
    <t>279 Brookfield Dr</t>
  </si>
  <si>
    <t>Auburn</t>
  </si>
  <si>
    <t>30011-3345</t>
  </si>
  <si>
    <t>jaydinnguyen@gmail.com</t>
  </si>
  <si>
    <t>8508993409</t>
  </si>
  <si>
    <t>Brandon, +1 (850) 376-7866</t>
  </si>
  <si>
    <t>Plasencia, Zurysaday</t>
  </si>
  <si>
    <t>Alliance Academy of Innovation</t>
  </si>
  <si>
    <t>Forsyth</t>
  </si>
  <si>
    <t>7195 Bennett Rd</t>
  </si>
  <si>
    <t>Cumming</t>
  </si>
  <si>
    <t>30041-3425</t>
  </si>
  <si>
    <t>zplasencia54@gmail.com</t>
  </si>
  <si>
    <t>6785776229</t>
  </si>
  <si>
    <t>Ovidio Plasencia (404)287-4508</t>
  </si>
  <si>
    <t>Ovidio Plasencia, Father
zplasencia54@gmail.com
4042874508</t>
  </si>
  <si>
    <t>Mother is absent due to death (health reasons).</t>
  </si>
  <si>
    <t>Rader, Christopher</t>
  </si>
  <si>
    <t>Embry-Riddle Aeronautical University</t>
  </si>
  <si>
    <t>Mechatronics Engineering</t>
  </si>
  <si>
    <t>3114 Royal Troon</t>
  </si>
  <si>
    <t>Woodstock</t>
  </si>
  <si>
    <t>30189-6894</t>
  </si>
  <si>
    <t>Christopher.rader63@gmail.com</t>
  </si>
  <si>
    <t>4049563087</t>
  </si>
  <si>
    <t>Walter Vandett 
678-756-0408</t>
  </si>
  <si>
    <t>Monica Rader, Grandmother
7709731101	rader_monica@bellsouth.net</t>
  </si>
  <si>
    <t>Mother is absent due to abandonment (drug addiction).</t>
  </si>
  <si>
    <t>Taylor, Cameron</t>
  </si>
  <si>
    <t>Cinematography/Videography</t>
  </si>
  <si>
    <t>11930 Morning Mist Dr</t>
  </si>
  <si>
    <t>30005-3739</t>
  </si>
  <si>
    <t>camjames1221@gmail.com</t>
  </si>
  <si>
    <t>6783608515</t>
  </si>
  <si>
    <t>Grandma, 419-283-5419</t>
  </si>
  <si>
    <t>Brandi Taylor, Cousin
6783618620
branditaylor@msn.com</t>
  </si>
  <si>
    <t>Mother is absent due to death (orphaned by biological parents' deaths, then adoptive mother died when Cameron was age 7).</t>
  </si>
  <si>
    <t>Walden, Chloe</t>
  </si>
  <si>
    <t>Ultrasound Technician</t>
  </si>
  <si>
    <t>529 Richmond Pl</t>
  </si>
  <si>
    <t>30052-9021</t>
  </si>
  <si>
    <t>WALDENCHLOE796@GMAIL.COM</t>
  </si>
  <si>
    <t>6784271055</t>
  </si>
  <si>
    <t>Robbi walden 678-429-8121</t>
  </si>
  <si>
    <t>Robert Walden, Father
6784272255
lwarob@gmail.com</t>
  </si>
  <si>
    <t>White, Brianna</t>
  </si>
  <si>
    <t>Film/Business</t>
  </si>
  <si>
    <t>22 Forest Cir Apt 408</t>
  </si>
  <si>
    <t>Newnan</t>
  </si>
  <si>
    <t>30265-3861</t>
  </si>
  <si>
    <t>Briannalarissa23@gmail.com</t>
  </si>
  <si>
    <t>Shianne Rogers (Sister)- 4707763737</t>
  </si>
  <si>
    <t>Quindai Christopher, Guardian
7347528304
Qchristoper09@gmail.com</t>
  </si>
  <si>
    <t>Student Master List</t>
  </si>
  <si>
    <t>Mikeko Keopasuth, Father
(850) 291-3715
mkeopaseuth@hotmail.com</t>
  </si>
  <si>
    <t>Citlali Olvera
(678) 464-2105
Ciolvera1210@gmail.com</t>
  </si>
  <si>
    <t>Intake Notes</t>
  </si>
  <si>
    <t>Have texted, sent multiple emails, no response</t>
  </si>
  <si>
    <t>Mother absent due to: Death, passed away in 2016 due to cancer
Live with grandparents, decent relationship, says "yes and no" to question: Do you get along with your grandparents?
Does not have hobbies, "Keep to myself"
*Note: Student was polite but not very responsive</t>
  </si>
  <si>
    <t>Mother absent due to: Drugs/Alcohol/Abandonment (never really met his mom, mother’s day in class made him feel left out, he is slowly getting over it)
Good support system at home  (father, two brothers)
Marching and Concert Band (alto sax, clarinet), Men of Distinction (community service, kind of like a pre-frat, mentoring program)
Hopes to attend FAMU or Fort Valley State on a music scholarship</t>
  </si>
  <si>
    <t>Mother Absent Due to: Death (Breast cancer)
Lives with dad and sister, good home environment
Currently volunteers with nonprofit Children Helping Children, also works as receptionist at Blow Dry Bar</t>
  </si>
  <si>
    <t>Mother absent due to: Death - breast cancer, when Anyla was 9 years old (2013)
Lives with father and brother (sister currently attends Savannah State)
Loves to dance (jazz and hiphop), captain of high school tennis team</t>
  </si>
  <si>
    <t>Mother absent due to: Abandonment; disappeared at age of 4 or 5; last time she saw her, mother was in the hospital during Savannah's 5th grade year due to drug use
Lives with dad’s parents, one uncle, one cousin – good support system at home
Marching band - flute, swimming, reading</t>
  </si>
  <si>
    <t>Mother absent due to: Death - passed away from heart disease (genetic? Mom was adopted so they aren’t sure) when Mya was 10 years old – known at school for being super happy, difficult to keep putting on that façade after mother died (“fake happiness”), went to therapy for 4-5 years which helped a lot, suicidal ideation – has moved past that now and finds self very happy (took turn in 7th-8th grade)
Currently lives with aunt who adopted her at 10 or 11 (good relationship with aunt), visits dad on weekends
Hang out with friends (“light of my life”), varsity volleyball, two nieces and nephew (loves her niece that lives with her, 4 years old, Novah)</t>
  </si>
  <si>
    <t xml:space="preserve">After sending multiple emails and texts, I received an email back that none of the times available would work but that she was available Monday anytime. I never received a response from her after that regarding an appointment time on Monday. </t>
  </si>
  <si>
    <t>Mother absent due to: Drugs/Abandonment, declines to provide additional information
Lives with grandmother, good relationship
Like to draw, listen to music, play basketball, work out</t>
  </si>
  <si>
    <t>Mother absent due to: Death, returning home from military duty to visit and was struck by a car on an evening walk
Currently lives with father, stepmother, and eight siblings (one is biological sibling, the rest are half- and step-siblings)
Works at Lakepoint Station (amusement center) and participates in Track &amp; Field in the 100m and 300m hurdles</t>
  </si>
  <si>
    <t>2022-7/22: Student has received all 4 disbursements but is set to graduate in 2023. She is very active with individual life coaching sessions</t>
  </si>
  <si>
    <t xml:space="preserve">Mother is absent due to: Death (recent death: 2020)
</t>
  </si>
  <si>
    <t xml:space="preserve">Student Intake Form on file, No reported concerns </t>
  </si>
  <si>
    <t xml:space="preserve">Student Intake Form on file, reported lack of reliable transportation and pest/insect issue in home. </t>
  </si>
  <si>
    <t>Missing intake form</t>
  </si>
  <si>
    <t>Student Intake Form on file: reported that sometimes true in response to "Within the last 12 months, the food you bought just didn’t last and you didn’t have money to get more? "</t>
  </si>
  <si>
    <t>Student intake form on file: reported that family/friends in household frequently scream or curse at him
reported having problems with any of the following: pests/ants/mice etc</t>
  </si>
  <si>
    <t xml:space="preserve">mentioned to be closest to maternal grandmother but does not live with her--&gt; lives with father side who he does not have much support from </t>
  </si>
  <si>
    <r>
      <t xml:space="preserve">2k short of fall 2022 semester tuition at CAU: limited access to food. No family suppor repoted.                                                                           </t>
    </r>
    <r>
      <rPr>
        <b/>
        <sz val="10"/>
        <rFont val="Arial"/>
        <family val="2"/>
      </rPr>
      <t>8/2022:</t>
    </r>
    <r>
      <rPr>
        <sz val="10"/>
        <rFont val="Arial"/>
        <family val="1"/>
      </rPr>
      <t xml:space="preserve"> $100 emergency funds sent to assist in groceries/ referred to Natasha for one on one session</t>
    </r>
  </si>
  <si>
    <t>2021-05-10 (Additional Support): Per communication from Ms. Ford, it is unlikely that King will be in school this Fall. Touch base with him again in May 2022. If he meets criteria at that time he will receive funds. If criteria is not met he will be permanently disqualified since one deferral has been received.
2021-04-05 (Additional Support): According to grandmother Deborah Ford, King is having trouble balancing online school workload with sports. He much prefers to be on-campus and would like to attend a different school. He also faced health problems due to COVID-19.                                           8/2022: King Calhoun back in school full time on basketball scholarship. Met requirements for requalification</t>
  </si>
  <si>
    <r>
      <rPr>
        <b/>
        <sz val="10"/>
        <rFont val="Arial"/>
        <family val="2"/>
      </rPr>
      <t>2022- 7/22</t>
    </r>
    <r>
      <rPr>
        <sz val="10"/>
        <rFont val="Arial"/>
        <family val="1"/>
      </rPr>
      <t xml:space="preserve"> Jamika was able to requalify for her third disbursment after consideration from the scholarship committee of the board. She and her daughter were at risk of homelessness. SWM was able to zelle her check and send resources for living.                                                                                                                          </t>
    </r>
    <r>
      <rPr>
        <b/>
        <sz val="10"/>
        <rFont val="Arial"/>
        <family val="2"/>
      </rPr>
      <t>2021-12-03</t>
    </r>
    <r>
      <rPr>
        <sz val="10"/>
        <rFont val="Arial"/>
        <family val="1"/>
      </rPr>
      <t xml:space="preserve"> (Additional Support): Jamika is a 2019 scholarship recipient currently attending University of West Georgia with a major in Health and Community Wellness. Her expected graduation is in 2024 because she changed her major and took a hiatus from college during Spring 2021. Jamika is currently in a deferral period (2021) due to dropping out of school this Spring, but has since re-enrolled. She plans to take 7 credit hours in Spring 2022 at her academic advisor’s recommendation, both because she has struggled with workload in the past and because she is now expecting her first child, a baby girl. Jamika is requesting to remain in the program and receive a second deferral in 2022.                                                    </t>
    </r>
    <r>
      <rPr>
        <sz val="10"/>
        <rFont val="Arial"/>
        <family val="2"/>
      </rPr>
      <t xml:space="preserve"> </t>
    </r>
    <r>
      <rPr>
        <b/>
        <sz val="10"/>
        <rFont val="Arial"/>
        <family val="2"/>
      </rPr>
      <t>7/2022:</t>
    </r>
    <r>
      <rPr>
        <sz val="10"/>
        <rFont val="Arial"/>
        <family val="2"/>
      </rPr>
      <t xml:space="preserve"> Jamika able to requalify for next disbursement check after committee review. She has a 4 month old daughter and taking classes online      </t>
    </r>
    <r>
      <rPr>
        <b/>
        <sz val="10"/>
        <rFont val="Arial"/>
        <family val="2"/>
      </rPr>
      <t>8/2022</t>
    </r>
    <r>
      <rPr>
        <sz val="10"/>
        <rFont val="Arial"/>
        <family val="2"/>
      </rPr>
      <t xml:space="preserve">: Jamika moved into a new apartment with daughter. SWM donates $300 worth of school and home supplies from Amazon wishlist towards new home. Resource list sent for WFM job opportunities and local community programs.                                                                                        </t>
    </r>
    <r>
      <rPr>
        <b/>
        <sz val="10"/>
        <rFont val="Arial"/>
        <family val="2"/>
      </rPr>
      <t xml:space="preserve">9/2022: </t>
    </r>
    <r>
      <rPr>
        <sz val="10"/>
        <rFont val="Arial"/>
        <family val="2"/>
      </rPr>
      <t xml:space="preserve">Jamika still remains without job but receives WIC, medicaid for she and daughter. Mentioned there is a pregnancy assistance center nearby that she is in contact with for childcare support. </t>
    </r>
  </si>
  <si>
    <t xml:space="preserve">Missed One one one session and all rescheduled dates, neglected to follow up and unresponsive to calls,texts,emails. Forfeited membership in 2023 cohort </t>
  </si>
  <si>
    <t>Student Sponsor(s)</t>
  </si>
  <si>
    <t xml:space="preserve">Rick and Lynn Mercer </t>
  </si>
  <si>
    <t xml:space="preserve">Rachel Littman </t>
  </si>
  <si>
    <t xml:space="preserve">Student intake form on file: no reported concerns </t>
  </si>
  <si>
    <t>Bi-Monthly Wellness Form Notes</t>
  </si>
  <si>
    <t xml:space="preserve">Photo Permissions </t>
  </si>
  <si>
    <t>Student Advisor</t>
  </si>
  <si>
    <t>yes</t>
  </si>
  <si>
    <t xml:space="preserve">Jay-din Win </t>
  </si>
  <si>
    <t>Zury-suh-day Pluh-sen-sea-uh</t>
  </si>
  <si>
    <t xml:space="preserve">Bree-una </t>
  </si>
  <si>
    <t>Bree-ANNE-a  Bowl-ing</t>
  </si>
  <si>
    <r>
      <rPr>
        <b/>
        <sz val="10"/>
        <rFont val="Arial"/>
        <family val="2"/>
      </rPr>
      <t>6/2022:</t>
    </r>
    <r>
      <rPr>
        <sz val="10"/>
        <rFont val="Arial"/>
        <family val="1"/>
      </rPr>
      <t xml:space="preserve"> America now has a baby and unstable home environment. She did not submit her college acceptance letter thus did not attend the Luncheon </t>
    </r>
    <r>
      <rPr>
        <b/>
        <sz val="10"/>
        <rFont val="Arial"/>
        <family val="2"/>
      </rPr>
      <t>7/2022:</t>
    </r>
    <r>
      <rPr>
        <sz val="10"/>
        <rFont val="Arial"/>
        <family val="1"/>
      </rPr>
      <t xml:space="preserve"> Reached out to notify about her pending disbursement and Stock The Dorm items, she then sent in a college acceptance letter. However, first semester registration was also requested in order to receive the disbursement. She has not sent them in. </t>
    </r>
    <r>
      <rPr>
        <b/>
        <sz val="10"/>
        <rFont val="Arial"/>
        <family val="2"/>
      </rPr>
      <t xml:space="preserve">10/2022: </t>
    </r>
    <r>
      <rPr>
        <sz val="10"/>
        <rFont val="Arial"/>
        <family val="1"/>
      </rPr>
      <t xml:space="preserve">No response to any correspondences sent. No update on status of situation </t>
    </r>
  </si>
  <si>
    <t>Student intake form on file: reported 'fairly often' in regards to incidents of emotional abuse from family  and friends (cursing, screaming, teasing)</t>
  </si>
  <si>
    <t xml:space="preserve">Student Intake form on file: reported a steady home currently but worried about losing it in the future. Sometimes experiences verbal abuse such as insults or being talked down </t>
  </si>
  <si>
    <r>
      <t xml:space="preserve">Expressed feeling of instability/lack of support during 9.10 LC sessions / mentioned 'does not have the time' to take SAT/ACT for college admissions. Potential follow up with Natasha                                                               </t>
    </r>
    <r>
      <rPr>
        <b/>
        <sz val="10"/>
        <rFont val="Arial"/>
        <family val="2"/>
      </rPr>
      <t>11/2022:</t>
    </r>
    <r>
      <rPr>
        <sz val="10"/>
        <rFont val="Arial"/>
        <family val="1"/>
      </rPr>
      <t xml:space="preserve"> has scheduled and cancelled two sessions with Hope last minute notice </t>
    </r>
  </si>
  <si>
    <t>Jacksonville State</t>
  </si>
  <si>
    <t>Known</t>
  </si>
  <si>
    <t>Barber Apprentice School</t>
  </si>
  <si>
    <t>William Jessup University</t>
  </si>
  <si>
    <r>
      <rPr>
        <b/>
        <sz val="10"/>
        <rFont val="Arial"/>
        <family val="2"/>
      </rPr>
      <t>October 2022</t>
    </r>
    <r>
      <rPr>
        <sz val="10"/>
        <rFont val="Arial"/>
        <family val="1"/>
      </rPr>
      <t xml:space="preserve">: Seeking advice/guidance about Studying Abroad . MR sent care package + follow up email. Chania will seek session with Natasha as time permits </t>
    </r>
  </si>
  <si>
    <r>
      <rPr>
        <b/>
        <sz val="10"/>
        <rFont val="Arial"/>
        <family val="2"/>
      </rPr>
      <t>October 2022</t>
    </r>
    <r>
      <rPr>
        <sz val="10"/>
        <rFont val="Arial"/>
        <family val="1"/>
      </rPr>
      <t xml:space="preserve">: As she accomplishes more in her life, she is experiencing grief missing the presence of her mother. Has begun speaking with Hope one on One . SWM sent care package. </t>
    </r>
  </si>
  <si>
    <r>
      <rPr>
        <b/>
        <sz val="10"/>
        <rFont val="Arial"/>
        <family val="2"/>
      </rPr>
      <t>October 2022</t>
    </r>
    <r>
      <rPr>
        <sz val="10"/>
        <rFont val="Arial"/>
        <family val="1"/>
      </rPr>
      <t xml:space="preserve">: No updates given. Care package sent </t>
    </r>
  </si>
  <si>
    <r>
      <rPr>
        <b/>
        <sz val="10"/>
        <rFont val="Arial"/>
        <family val="2"/>
      </rPr>
      <t>October 2022:</t>
    </r>
    <r>
      <rPr>
        <sz val="10"/>
        <rFont val="Arial"/>
        <family val="1"/>
      </rPr>
      <t xml:space="preserve"> Finishing up her last year of school and struggling to find a job in her career field </t>
    </r>
    <r>
      <rPr>
        <b/>
        <sz val="10"/>
        <rFont val="Arial"/>
        <family val="2"/>
      </rPr>
      <t>10/26:</t>
    </r>
    <r>
      <rPr>
        <sz val="10"/>
        <rFont val="Arial"/>
        <family val="1"/>
      </rPr>
      <t xml:space="preserve"> MR sent follow up referral to Natasha + care package sent</t>
    </r>
  </si>
  <si>
    <r>
      <rPr>
        <b/>
        <sz val="10"/>
        <rFont val="Arial"/>
        <family val="2"/>
      </rPr>
      <t>October 2022</t>
    </r>
    <r>
      <rPr>
        <sz val="10"/>
        <rFont val="Arial"/>
        <family val="2"/>
      </rPr>
      <t>: Current hardships include clothing for the cold season for she and her daughter. Experiencing the challenges of being a single mother and full time college student.</t>
    </r>
    <r>
      <rPr>
        <b/>
        <sz val="10"/>
        <rFont val="Arial"/>
        <family val="2"/>
      </rPr>
      <t xml:space="preserve"> 10/26: Care packages sent, </t>
    </r>
    <r>
      <rPr>
        <sz val="10"/>
        <rFont val="Arial"/>
        <family val="2"/>
      </rPr>
      <t>MW referred to Hope; informed that Stitch Fix shopping page is coming soon; requested Wishlist link to buy a few items for her daughter, Jaliyah</t>
    </r>
  </si>
  <si>
    <r>
      <rPr>
        <b/>
        <sz val="10"/>
        <rFont val="Arial"/>
        <family val="2"/>
      </rPr>
      <t>October 2022</t>
    </r>
    <r>
      <rPr>
        <sz val="10"/>
        <rFont val="Arial"/>
        <family val="1"/>
      </rPr>
      <t xml:space="preserve">: Currently struggling with unstable housing. Could use additional support preparing for life after college and financial management such as monthly bills. </t>
    </r>
    <r>
      <rPr>
        <b/>
        <sz val="10"/>
        <rFont val="Arial"/>
        <family val="2"/>
      </rPr>
      <t>10/26</t>
    </r>
    <r>
      <rPr>
        <sz val="10"/>
        <rFont val="Arial"/>
        <family val="1"/>
      </rPr>
      <t xml:space="preserve">:Care package sent. MR emailed a list of resources for housing assistance + referred session with Natasha. </t>
    </r>
  </si>
  <si>
    <r>
      <rPr>
        <b/>
        <sz val="10"/>
        <rFont val="Arial"/>
        <family val="2"/>
      </rPr>
      <t>October 2022</t>
    </r>
    <r>
      <rPr>
        <sz val="10"/>
        <rFont val="Arial"/>
        <family val="1"/>
      </rPr>
      <t xml:space="preserve">: Struggling with unstable housing. Father was evicted so she was displaced. Currently staying with her grandmother but will be put out of that home soon to be on her own. Overall, could use additional support with a job/internship and mental health challenges. </t>
    </r>
    <r>
      <rPr>
        <b/>
        <sz val="10"/>
        <rFont val="Arial"/>
        <family val="2"/>
      </rPr>
      <t xml:space="preserve">10/26: Care package sent. </t>
    </r>
    <r>
      <rPr>
        <sz val="10"/>
        <rFont val="Arial"/>
        <family val="1"/>
      </rPr>
      <t>MW referred to Hope; referred to resource list; asked to contact MW for a session to discuss job/internship</t>
    </r>
  </si>
  <si>
    <r>
      <rPr>
        <b/>
        <sz val="10"/>
        <rFont val="Arial"/>
        <family val="2"/>
      </rPr>
      <t>October 2022</t>
    </r>
    <r>
      <rPr>
        <sz val="10"/>
        <rFont val="Arial"/>
        <family val="1"/>
      </rPr>
      <t xml:space="preserve">: In need of more support with preparing for life after college and Grief (Mother's birthday is in October so this is a grief period for her). </t>
    </r>
    <r>
      <rPr>
        <b/>
        <sz val="10"/>
        <rFont val="Arial"/>
        <family val="2"/>
      </rPr>
      <t xml:space="preserve">10/26: </t>
    </r>
    <r>
      <rPr>
        <sz val="10"/>
        <rFont val="Arial"/>
        <family val="1"/>
      </rPr>
      <t xml:space="preserve">MR sent care package + email cc'ing Hope + Natasha for one on one sessions </t>
    </r>
  </si>
  <si>
    <r>
      <rPr>
        <b/>
        <sz val="10"/>
        <rFont val="Arial"/>
        <family val="2"/>
      </rPr>
      <t>October 2022</t>
    </r>
    <r>
      <rPr>
        <sz val="10"/>
        <rFont val="Arial"/>
        <family val="1"/>
      </rPr>
      <t xml:space="preserve">: Struggling with limited food supply and managing finances while being a student athlete . </t>
    </r>
    <r>
      <rPr>
        <b/>
        <sz val="10"/>
        <rFont val="Arial"/>
        <family val="2"/>
      </rPr>
      <t xml:space="preserve">10/26: </t>
    </r>
    <r>
      <rPr>
        <sz val="10"/>
        <rFont val="Arial"/>
        <family val="1"/>
      </rPr>
      <t xml:space="preserve">MR sent care package + follow up email to address concerns, awaiting response. </t>
    </r>
  </si>
  <si>
    <r>
      <rPr>
        <b/>
        <sz val="10"/>
        <rFont val="Arial"/>
        <family val="2"/>
      </rPr>
      <t>October 2022</t>
    </r>
    <r>
      <rPr>
        <sz val="10"/>
        <rFont val="Arial"/>
        <family val="1"/>
      </rPr>
      <t>: Could use additional support with a summer internship.</t>
    </r>
    <r>
      <rPr>
        <b/>
        <sz val="10"/>
        <rFont val="Arial"/>
        <family val="2"/>
      </rPr>
      <t xml:space="preserve"> 10/20</t>
    </r>
    <r>
      <rPr>
        <sz val="10"/>
        <rFont val="Arial"/>
        <family val="1"/>
      </rPr>
      <t xml:space="preserve"> Care package sent. </t>
    </r>
  </si>
  <si>
    <r>
      <rPr>
        <b/>
        <sz val="10"/>
        <rFont val="Arial"/>
        <family val="2"/>
      </rPr>
      <t>October 2022</t>
    </r>
    <r>
      <rPr>
        <sz val="10"/>
        <rFont val="Arial"/>
        <family val="1"/>
      </rPr>
      <t xml:space="preserve">: Struggling with limited food supplies / </t>
    </r>
    <r>
      <rPr>
        <b/>
        <sz val="10"/>
        <rFont val="Arial"/>
        <family val="2"/>
      </rPr>
      <t>10/26</t>
    </r>
    <r>
      <rPr>
        <sz val="10"/>
        <rFont val="Arial"/>
        <family val="1"/>
      </rPr>
      <t xml:space="preserve">: Care package sent. MR emailed follow up to check in concerns, no response. </t>
    </r>
  </si>
  <si>
    <r>
      <rPr>
        <b/>
        <sz val="10"/>
        <rFont val="Arial"/>
        <family val="2"/>
      </rPr>
      <t>October 2022</t>
    </r>
    <r>
      <rPr>
        <sz val="10"/>
        <rFont val="Arial"/>
        <family val="1"/>
      </rPr>
      <t xml:space="preserve">: Actively seeking a job while staying on top of school work / Care package sent </t>
    </r>
  </si>
  <si>
    <r>
      <rPr>
        <b/>
        <sz val="10"/>
        <rFont val="Arial"/>
        <family val="2"/>
      </rPr>
      <t>October 2022</t>
    </r>
    <r>
      <rPr>
        <sz val="10"/>
        <rFont val="Arial"/>
        <family val="1"/>
      </rPr>
      <t xml:space="preserve">: Struggling to find a major that is right for her / Care package sent </t>
    </r>
  </si>
  <si>
    <r>
      <rPr>
        <b/>
        <sz val="10"/>
        <rFont val="Arial"/>
        <family val="2"/>
      </rPr>
      <t xml:space="preserve">2021-12-30 </t>
    </r>
    <r>
      <rPr>
        <sz val="10"/>
        <rFont val="Arial"/>
        <family val="1"/>
      </rPr>
      <t xml:space="preserve">(Additional Support): Good afternoon, I’m not sure if you guys help with homelessness now that I’m apart of the Scholarship. But I have been homeless for about a month now. I’ve been filling out for new apartments and things of that nature but I haven’t had any luck. I lost my car and job in the same month and that made me lose my apartment, because I couldn’t pay for it. I’m now couch hopping in AL but I can’t keep doing that because I have to go to back to school next month.  I’m not sure what can be done but any type of help is fine by me.                                             </t>
    </r>
    <r>
      <rPr>
        <b/>
        <sz val="10"/>
        <rFont val="Arial"/>
        <family val="2"/>
      </rPr>
      <t>9/2022:</t>
    </r>
    <r>
      <rPr>
        <sz val="10"/>
        <rFont val="Arial"/>
        <family val="1"/>
      </rPr>
      <t xml:space="preserve"> Christian Slaughter on the verge of homelessness again after being scammed out of his 1k scholarship from a landlord on Zillow. Now renting a room on airbnb on a 3 month contract, has a steady job as server and taking classes online at Albany State. Follow ups needed to ensure stable housing post his 3 month stay.                                                                       </t>
    </r>
    <r>
      <rPr>
        <b/>
        <sz val="10"/>
        <rFont val="Arial"/>
        <family val="2"/>
      </rPr>
      <t>10/2022:</t>
    </r>
    <r>
      <rPr>
        <sz val="10"/>
        <rFont val="Arial"/>
        <family val="1"/>
      </rPr>
      <t>Christian has received $100 in emergency funds an 4 housing resources from SWM to contact before his current stay with Airbnb concludes</t>
    </r>
    <r>
      <rPr>
        <sz val="10"/>
        <rFont val="Arial"/>
        <family val="2"/>
      </rPr>
      <t xml:space="preserve"> </t>
    </r>
  </si>
  <si>
    <r>
      <rPr>
        <b/>
        <sz val="10"/>
        <rFont val="Arial"/>
        <family val="2"/>
      </rPr>
      <t>October 2022</t>
    </r>
    <r>
      <rPr>
        <sz val="10"/>
        <rFont val="Arial"/>
        <family val="1"/>
      </rPr>
      <t xml:space="preserve">: Could use additional support preparing for life after college and being 'completely self-sufficient': </t>
    </r>
    <r>
      <rPr>
        <b/>
        <sz val="10"/>
        <rFont val="Arial"/>
        <family val="2"/>
      </rPr>
      <t xml:space="preserve">10/26: </t>
    </r>
    <r>
      <rPr>
        <sz val="10"/>
        <rFont val="Arial"/>
        <family val="1"/>
      </rPr>
      <t>MW sent email referred to Natasha for assistance developing a plan for "life after college"</t>
    </r>
  </si>
  <si>
    <t>complete</t>
  </si>
  <si>
    <r>
      <t xml:space="preserve">2021-07-06 (Additional Support): Skylar has received all four scholarship disbursements (2017-2020) but remains in school. </t>
    </r>
    <r>
      <rPr>
        <b/>
        <sz val="10"/>
        <rFont val="Arial"/>
        <family val="2"/>
      </rPr>
      <t>Graduated May 2021 bachelors in English. Graduated Fall 2022 with Masters in English</t>
    </r>
  </si>
  <si>
    <r>
      <rPr>
        <b/>
        <sz val="10"/>
        <rFont val="Arial"/>
        <family val="2"/>
      </rPr>
      <t>December 2022:</t>
    </r>
    <r>
      <rPr>
        <sz val="10"/>
        <rFont val="Arial"/>
        <family val="1"/>
      </rPr>
      <t xml:space="preserve"> Moved out of father's home due to family conflict. Staying with a friend in Chicago during winter break. Set up one on one session with Hope. </t>
    </r>
  </si>
  <si>
    <t>Yes</t>
  </si>
  <si>
    <t>Cjduck0828@gmail.com</t>
  </si>
  <si>
    <t>Mya8@g.clemson.edu</t>
  </si>
  <si>
    <t>(510-478-6210</t>
  </si>
  <si>
    <t>2021, 2022</t>
  </si>
  <si>
    <r>
      <rPr>
        <b/>
        <sz val="10"/>
        <rFont val="Arial"/>
        <family val="2"/>
      </rPr>
      <t>10/27/22:</t>
    </r>
    <r>
      <rPr>
        <sz val="10"/>
        <rFont val="Arial"/>
        <family val="2"/>
      </rPr>
      <t xml:space="preserve"> Follow up sent to Christian. He has had to leave the airbnb early due to the landlord having family issues and vacating to Mexico. He is in another airbnb and inquring about a friend who is renting out their basement.</t>
    </r>
    <r>
      <rPr>
        <b/>
        <sz val="10"/>
        <rFont val="Arial"/>
        <family val="2"/>
      </rPr>
      <t xml:space="preserve">11/9: </t>
    </r>
    <r>
      <rPr>
        <sz val="10"/>
        <rFont val="Arial"/>
        <family val="2"/>
      </rPr>
      <t xml:space="preserve">MR send follow up email to check on status of new basement rental? </t>
    </r>
    <r>
      <rPr>
        <b/>
        <sz val="10"/>
        <rFont val="Arial"/>
        <family val="2"/>
      </rPr>
      <t>11/9:</t>
    </r>
    <r>
      <rPr>
        <sz val="10"/>
        <rFont val="Arial"/>
        <family val="2"/>
      </rPr>
      <t xml:space="preserve"> I found a place through “ Pad Split” and it’s a 6months lease at $189 a week. I move in on Monday. </t>
    </r>
    <r>
      <rPr>
        <b/>
        <u/>
        <sz val="10"/>
        <rFont val="Arial"/>
        <family val="2"/>
      </rPr>
      <t xml:space="preserve">11/12: </t>
    </r>
    <r>
      <rPr>
        <sz val="10"/>
        <rFont val="Arial"/>
        <family val="2"/>
      </rPr>
      <t>$100 emergency funds sent to assist with groceries for the move</t>
    </r>
  </si>
  <si>
    <r>
      <t xml:space="preserve">2021-07-01 (Additional Support): From Layla re: Deferral: "I took a break from school, but I am currently an apprentice under a master barber in or to go take the state board test to get my Master Barber license." Layla plans to go to SAE for entertainment business &amp; audio engineering in the future. </t>
    </r>
    <r>
      <rPr>
        <b/>
        <sz val="10"/>
        <rFont val="Arial"/>
        <family val="2"/>
      </rPr>
      <t>2022</t>
    </r>
    <r>
      <rPr>
        <sz val="10"/>
        <rFont val="Arial"/>
        <family val="1"/>
      </rPr>
      <t xml:space="preserve">: Requested another defferal as she Still remains in apprenticeship school </t>
    </r>
  </si>
  <si>
    <r>
      <rPr>
        <b/>
        <sz val="10"/>
        <rFont val="Arial"/>
        <family val="2"/>
      </rPr>
      <t>October 2022</t>
    </r>
    <r>
      <rPr>
        <sz val="10"/>
        <rFont val="Arial"/>
        <family val="1"/>
      </rPr>
      <t xml:space="preserve">: Struggling with limited food supply and finances. Could use additional support with finding a job/internship.   </t>
    </r>
    <r>
      <rPr>
        <b/>
        <sz val="10"/>
        <rFont val="Arial"/>
        <family val="2"/>
      </rPr>
      <t xml:space="preserve"> 10/26: </t>
    </r>
    <r>
      <rPr>
        <sz val="10"/>
        <rFont val="Arial"/>
        <family val="1"/>
      </rPr>
      <t xml:space="preserve">Care package sent + email to follow up                                                                            </t>
    </r>
    <r>
      <rPr>
        <b/>
        <sz val="10"/>
        <rFont val="Arial"/>
        <family val="2"/>
      </rPr>
      <t>11/2022:</t>
    </r>
    <r>
      <rPr>
        <sz val="10"/>
        <rFont val="Arial"/>
        <family val="1"/>
      </rPr>
      <t xml:space="preserve">  Met with MR virtually to discuss situation + action items to follow. Keaun has an internship with HBCUCodes and a job. Saving up to get his car out of the shop + pay his remaining semester balance. MR sent resource list to access food banks + EBT application </t>
    </r>
    <r>
      <rPr>
        <b/>
        <sz val="10"/>
        <rFont val="Arial"/>
        <family val="2"/>
      </rPr>
      <t>12/2022:</t>
    </r>
    <r>
      <rPr>
        <sz val="10"/>
        <rFont val="Arial"/>
        <family val="2"/>
      </rPr>
      <t xml:space="preserve"> Owes an $800 balance for school, potentially unable to continue to spring semester. His internship will not begin until january. Current phone bill is off and no transportation to second job. Looking for work nearby where he lives. </t>
    </r>
  </si>
  <si>
    <t>Student Aid Sponsor(s)</t>
  </si>
  <si>
    <t xml:space="preserve">Birds of Paradise </t>
  </si>
  <si>
    <t>Michelle Brown</t>
  </si>
  <si>
    <t>Darryl Williams</t>
  </si>
  <si>
    <t xml:space="preserve">Michelle Brown </t>
  </si>
  <si>
    <t>Tammy Smith</t>
  </si>
  <si>
    <t>Kimberly Esmond Adams</t>
  </si>
  <si>
    <t xml:space="preserve">Babette Freund </t>
  </si>
  <si>
    <t>Delphyne Lomax Taylor</t>
  </si>
  <si>
    <t xml:space="preserve">Stacy Canady </t>
  </si>
  <si>
    <t xml:space="preserve">(470)-667-7088.
</t>
  </si>
  <si>
    <t xml:space="preserve">Chanae Freeman </t>
  </si>
  <si>
    <t>Tinesha Ross</t>
  </si>
  <si>
    <t xml:space="preserve">Alfreda Blasingame </t>
  </si>
  <si>
    <t xml:space="preserve">January 2023: Chania has yet to follow up with Natasha on strategizing her collegiate goals. She is currently in search for a job/internship and is working alongside a SWM Board member to revise her resume. </t>
  </si>
  <si>
    <t>T'Andura Durant</t>
  </si>
  <si>
    <r>
      <t>2021-02-26 (Additional Support): Missed session with Hope. May need additional support.</t>
    </r>
    <r>
      <rPr>
        <b/>
        <sz val="10"/>
        <rFont val="Arial"/>
        <family val="2"/>
      </rPr>
      <t xml:space="preserve"> April 2023</t>
    </r>
    <r>
      <rPr>
        <sz val="10"/>
        <rFont val="Arial"/>
        <family val="1"/>
      </rPr>
      <t>: Alaysia is currently displaced from stable living arrangements while awaiting a court hearing. SWM sent housing options to both Alaysia + her advisor, she has declined shelter options at this time</t>
    </r>
  </si>
  <si>
    <t>Alsobrook, Rianna</t>
  </si>
  <si>
    <t>Billings, Jaden</t>
  </si>
  <si>
    <t>Byrd, Mya</t>
  </si>
  <si>
    <t>Clayborn, Zakiya</t>
  </si>
  <si>
    <t>Hardeman, S'Khia</t>
  </si>
  <si>
    <t>King, Ariana</t>
  </si>
  <si>
    <t>Drummonds, Emily</t>
  </si>
  <si>
    <t>Wilson, Taylor</t>
  </si>
  <si>
    <t>Marietta High School</t>
  </si>
  <si>
    <t>Newton County High School</t>
  </si>
  <si>
    <t>Adairsville High School</t>
  </si>
  <si>
    <t>South Forsyth High School</t>
  </si>
  <si>
    <t>Westlake High School</t>
  </si>
  <si>
    <t>Forensic Science</t>
  </si>
  <si>
    <t>Animal Medicine</t>
  </si>
  <si>
    <t>Diagnostic Medical Sonography</t>
  </si>
  <si>
    <t>Criminology</t>
  </si>
  <si>
    <t>5648 Baffin Rd</t>
  </si>
  <si>
    <t>Ga</t>
  </si>
  <si>
    <t>780 cedar loop</t>
  </si>
  <si>
    <t>410 Broadmore Square</t>
  </si>
  <si>
    <t>Georgia</t>
  </si>
  <si>
    <t>3630 Slater Street</t>
  </si>
  <si>
    <t>haydenzumbrum@gmail.com</t>
  </si>
  <si>
    <t>980-417-9807</t>
  </si>
  <si>
    <t>alsobrookrianna@gmail.com</t>
  </si>
  <si>
    <t>404-536-8115</t>
  </si>
  <si>
    <t>xoxo.jaden@icloud.com</t>
  </si>
  <si>
    <t>arianaajk23@gmail.com</t>
  </si>
  <si>
    <t>Koy Billings,Father 770845055 koybillings@yahoo.com</t>
  </si>
  <si>
    <t>Ryan Alsobrook Father 404-444-3299 alsobrrook@hotmail.com</t>
  </si>
  <si>
    <t>Todd Zumbrum Father 704-582-2835 tzumbrum@msn.com</t>
  </si>
  <si>
    <t>Miszha Strickland,Godmother 4045091996 miszha.strickland@wheelsup.com</t>
  </si>
  <si>
    <t>210 manor oak dr</t>
  </si>
  <si>
    <t>covington</t>
  </si>
  <si>
    <t>skhia.hardeman05@gmail.com</t>
  </si>
  <si>
    <t>Marlon Hardeman	Father 4043998650 marlonhardeman82@gmail.com</t>
  </si>
  <si>
    <t>Catalata Hardeman_x000D_
(770) 670-3696</t>
  </si>
  <si>
    <t>Mary Alsobrook_x000D_
(404)-219-4579</t>
  </si>
  <si>
    <t>Lisa Zumbrum 919-753-8299</t>
  </si>
  <si>
    <t>Leangie Talley 6784992130</t>
  </si>
  <si>
    <t>Sarita Cathcart 4047345546</t>
  </si>
  <si>
    <t>Daniel Byrd Father 	4707863294 Gounitty67@gmail.com</t>
  </si>
  <si>
    <t>Serwa Collins, Aunt 2298345777 Serwacollins@gmail.com</t>
  </si>
  <si>
    <t>Damiya Wilcox</t>
  </si>
  <si>
    <t>Trent Wilson Father 706-528-0488 Trentwilson27@gmail.com</t>
  </si>
  <si>
    <t>Deborah- 770-547-0295 (grandmother)
Shavonne Turner (aunt)- 678-361-2354"</t>
  </si>
  <si>
    <t>Wanda Pike,Aunt 7707338005 Wandapike@comcast.net</t>
  </si>
  <si>
    <t>Emilie Roberts 4047914022</t>
  </si>
  <si>
    <t>Mother is absent due to drug addiction/incarceration</t>
  </si>
  <si>
    <t>Mother is absent due to death</t>
  </si>
  <si>
    <t>Snellvile</t>
  </si>
  <si>
    <t>3100 Eastland way</t>
  </si>
  <si>
    <t>1275 Cunningham rd SW, Apt 307</t>
  </si>
  <si>
    <t xml:space="preserve">2415 Oakleaf Cir </t>
  </si>
  <si>
    <t xml:space="preserve">Lithonia </t>
  </si>
  <si>
    <t>115 McKenzie st</t>
  </si>
  <si>
    <t>Adairsville</t>
  </si>
  <si>
    <t>Byrdmya47@gmail.com</t>
  </si>
  <si>
    <t>470-641-9930</t>
  </si>
  <si>
    <t>zakiyaclayborn06@gmail.com</t>
  </si>
  <si>
    <t>+1 (229) 507-7079</t>
  </si>
  <si>
    <t>taylorwilson56429@gmail.com</t>
  </si>
  <si>
    <t>678-767-1726</t>
  </si>
  <si>
    <t xml:space="preserve">Gerri Moore </t>
  </si>
  <si>
    <t>Hobbies/Interests</t>
  </si>
  <si>
    <t>crocheting, baking, and planting/gardening</t>
  </si>
  <si>
    <t>Gymnastics, learning Japanese</t>
  </si>
  <si>
    <t>ROTC, Mentoring For Leadership (school club)</t>
  </si>
  <si>
    <t xml:space="preserve">Art, Photography, and basketball </t>
  </si>
  <si>
    <t>Swim team, Art, Gardening</t>
  </si>
  <si>
    <t>Cooking, Drawing, Painting, Track, Anything that includes creativity.</t>
  </si>
  <si>
    <t>Criminal psychology, Forensics, Reading
Knitting/crochet
Environmental science</t>
  </si>
  <si>
    <t>I really enjoy doing crew work for my high school's drama department and have leadership roles there, including stage managing multiple shows we've done.</t>
  </si>
  <si>
    <t>Running, coaching, gaming.</t>
  </si>
  <si>
    <t>likes trees, believes them to be spiritual representations of her mother</t>
  </si>
  <si>
    <t>likes cats, wants to be a firefighter</t>
  </si>
  <si>
    <t>likes beaches/lakes</t>
  </si>
  <si>
    <t>Likes NBA</t>
  </si>
  <si>
    <t>likes smell of ocean breeze/Gaming</t>
  </si>
  <si>
    <t xml:space="preserve">Likes french fries </t>
  </si>
  <si>
    <t>Kamyla Royal</t>
  </si>
  <si>
    <t>Race</t>
  </si>
  <si>
    <t>African American</t>
  </si>
  <si>
    <t>Bi-racial</t>
  </si>
  <si>
    <t>Caucasian</t>
  </si>
  <si>
    <t>Asian</t>
  </si>
  <si>
    <t>Hispanic</t>
  </si>
  <si>
    <t>Marital Status</t>
  </si>
  <si>
    <t>Job Title</t>
  </si>
  <si>
    <t xml:space="preserve">Employment Sector </t>
  </si>
  <si>
    <t>Multi-Racial</t>
  </si>
  <si>
    <t xml:space="preserve">Pakistanian </t>
  </si>
  <si>
    <t>Single</t>
  </si>
  <si>
    <t>Married</t>
  </si>
  <si>
    <t>Do not want to provide</t>
  </si>
  <si>
    <t>Medical Assistant</t>
  </si>
  <si>
    <t>Sales Support Specialist</t>
  </si>
  <si>
    <t>For-Profit Corporation</t>
  </si>
  <si>
    <t xml:space="preserve">Ohio department of job and family service Agent </t>
  </si>
  <si>
    <t>Entrepreneur</t>
  </si>
  <si>
    <t>Self-Employed</t>
  </si>
  <si>
    <t>Control Engineer</t>
  </si>
  <si>
    <t>Electronics and Control Room</t>
  </si>
  <si>
    <t>Government or other public institution or agency, including military</t>
  </si>
  <si>
    <t>Human Resources Manager</t>
  </si>
  <si>
    <t xml:space="preserve">Administrative Specialist, Academic </t>
  </si>
  <si>
    <t>Client Specialist</t>
  </si>
  <si>
    <t>Educator</t>
  </si>
  <si>
    <t>Fire and Theft Investigator</t>
  </si>
  <si>
    <t xml:space="preserve">Insurance </t>
  </si>
  <si>
    <t>Gulf Coast State College</t>
  </si>
  <si>
    <t>Lanier Technical College</t>
  </si>
  <si>
    <t>University of North Georgia</t>
  </si>
  <si>
    <t>Georgia Gwinnett College</t>
  </si>
  <si>
    <t>Clark Atlanta University; transferred to GSU FALL23</t>
  </si>
  <si>
    <t>No longer in school as of 2023</t>
  </si>
  <si>
    <t>2022; 2023</t>
  </si>
  <si>
    <t>2021; 2023</t>
  </si>
  <si>
    <t>Student Declined</t>
  </si>
  <si>
    <t>2022;2023</t>
  </si>
  <si>
    <t>Crystal Smith</t>
  </si>
  <si>
    <t>Dr.Brayboy</t>
  </si>
  <si>
    <t xml:space="preserve"> Nicole Robinson </t>
  </si>
  <si>
    <t xml:space="preserve">2023: Lance's guardian called SWM with an update that Lance was recently released from impatient therapy and now seeking outpatient therapy support. SWM reached out to Hope with an update at the guardian's request. Lance currently not in school and no update as to when he may return. </t>
  </si>
  <si>
    <t xml:space="preserve">Age when lost Mother </t>
  </si>
  <si>
    <t>few weeks old</t>
  </si>
  <si>
    <t>Abandonment due to drugs and incarceration</t>
  </si>
  <si>
    <t>Abandonment (age 4)</t>
  </si>
  <si>
    <t xml:space="preserve">7th grade </t>
  </si>
  <si>
    <t xml:space="preserve">N/A Abandonment </t>
  </si>
  <si>
    <t>8th grade</t>
  </si>
  <si>
    <t>4th grade</t>
  </si>
  <si>
    <t xml:space="preserve">Mother absent due to death </t>
  </si>
  <si>
    <t>Dashonera Crawley</t>
  </si>
  <si>
    <t>Khadijah Robinson</t>
  </si>
  <si>
    <t>Adrienne Carr</t>
  </si>
  <si>
    <r>
      <t>J</t>
    </r>
    <r>
      <rPr>
        <b/>
        <sz val="10"/>
        <rFont val="Arial"/>
        <family val="2"/>
      </rPr>
      <t>anuary 2023</t>
    </r>
    <r>
      <rPr>
        <sz val="10"/>
        <rFont val="Arial"/>
        <family val="1"/>
      </rPr>
      <t xml:space="preserve">: Hello apologies for responding so late i tend to not communicate properly when crazy things happen I have had a whole ordeal of unfortunate circumstances  I was incarcerated for not paying a traffic ticket and driving without a license and due to this I had to bail myself out I lost my apartment due to this expense and ended up moving to Columbus ga (my moms home town) my older sister lives here as well I ended up getting a new apartment I  still want to attend college I want to attend Columbus technological collage with a pell grant I’m currently trying to find  my baby a day care first and it’s hard to find a open slot at his age thankfully we are doing better now financially we have another home I have learned my lesson and we are now stable </t>
    </r>
  </si>
  <si>
    <t>Teriah White</t>
  </si>
  <si>
    <t xml:space="preserve">Lauryl Lavalle </t>
  </si>
  <si>
    <t>Zikia Jones-Martin</t>
  </si>
  <si>
    <t>Zumbrum, Hayden</t>
  </si>
  <si>
    <t>TBD</t>
  </si>
  <si>
    <t>emilydrummonds3@gmail.com</t>
  </si>
  <si>
    <t>404-796-1361</t>
  </si>
  <si>
    <t>717 Burns Road Apt 4223</t>
  </si>
  <si>
    <t>f</t>
  </si>
  <si>
    <t>aponder03@yahoo.com</t>
  </si>
  <si>
    <t>Chattahoochee Tech</t>
  </si>
  <si>
    <t>University of North GA</t>
  </si>
  <si>
    <t>Mississippi State University</t>
  </si>
  <si>
    <t>Elizabethsoutherland23@gmail.com</t>
  </si>
  <si>
    <t>Carter, Anastasia</t>
  </si>
  <si>
    <t>Visual Arts/Psychology</t>
  </si>
  <si>
    <t xml:space="preserve">4119 BigSage Drive </t>
  </si>
  <si>
    <t>anastasiacarter07@gmail.com</t>
  </si>
  <si>
    <t>LaQuana Carter - 646-201-8578</t>
  </si>
  <si>
    <t>James Carter Father 646-399-2797 JamesRamseyCarter@gmail.com</t>
  </si>
  <si>
    <t>Mother is absent due to abandonment</t>
  </si>
  <si>
    <t>Photography, graphic design, culinary, reading, writing stories, painting</t>
  </si>
  <si>
    <t>Harris-Farmer, Antonio</t>
  </si>
  <si>
    <t>North Carolina A and T</t>
  </si>
  <si>
    <t>2209 Sargent Pls SE</t>
  </si>
  <si>
    <t>Aharrisfarmer21@gmail.com</t>
  </si>
  <si>
    <t>770-696-0407</t>
  </si>
  <si>
    <t>Sharon York, 404-621-0045</t>
  </si>
  <si>
    <t>Antonio Farmer Father 770-899-1247 ototwr@gmail.com</t>
  </si>
  <si>
    <t>Things that I like to do are play video games, read books, draw, write poems and skateboarding.</t>
  </si>
  <si>
    <t>Washington, Faith</t>
  </si>
  <si>
    <t>Gupton jones</t>
  </si>
  <si>
    <t xml:space="preserve">Mortician </t>
  </si>
  <si>
    <t>1897 Jonesboro rd</t>
  </si>
  <si>
    <t xml:space="preserve">Natiya pope </t>
  </si>
  <si>
    <t>Natiya Pope Godmother 4702575334 Natiya_poperamey@yahoo.com</t>
  </si>
  <si>
    <t xml:space="preserve">I love painting and reading photography and shopping </t>
  </si>
  <si>
    <t>Smith, Fatima</t>
  </si>
  <si>
    <t>Green, Kendra</t>
  </si>
  <si>
    <t>Harkey, Lily</t>
  </si>
  <si>
    <t>Octalien, Mariska</t>
  </si>
  <si>
    <t>Whiskey, Micah</t>
  </si>
  <si>
    <t>Dubose, Naija</t>
  </si>
  <si>
    <t>Okojie, Ososese</t>
  </si>
  <si>
    <t>ZA-kihy-uh</t>
  </si>
  <si>
    <t xml:space="preserve">Gwinnett Tech College </t>
  </si>
  <si>
    <t xml:space="preserve">4175 welcome all rd </t>
  </si>
  <si>
    <t>faithwashington315@gmail.com</t>
  </si>
  <si>
    <t>smithfatima363@gmail.com</t>
  </si>
  <si>
    <t>404-423-6625</t>
  </si>
  <si>
    <t>Quiefa Smith 
Phone number: 678-862-7362</t>
  </si>
  <si>
    <t>Rory Smith Father 404-759-9219 rorysmith40@gmail.com</t>
  </si>
  <si>
    <t>Sketching_x000D_
Learn about the human anatomy _x000D_
travel</t>
  </si>
  <si>
    <t>North Paulding High School</t>
  </si>
  <si>
    <t>Dentist</t>
  </si>
  <si>
    <t xml:space="preserve">95 sagamore ct </t>
  </si>
  <si>
    <t>greenkendra2025</t>
  </si>
  <si>
    <t>Nikki Richardson  (678-457-2276)</t>
  </si>
  <si>
    <t xml:space="preserve">Betty Ramsey Grandmother 6783606158 egrasmsey95@aol.com </t>
  </si>
  <si>
    <t xml:space="preserve">dentist, listening to music, painting, spending time with family and friends, going to church, baking , taking care of people    </t>
  </si>
  <si>
    <t>Aviation or Business</t>
  </si>
  <si>
    <t xml:space="preserve">4554 ashmore circle </t>
  </si>
  <si>
    <t>Paulding</t>
  </si>
  <si>
    <t xml:space="preserve">Dallas </t>
  </si>
  <si>
    <t>lilyharkey@gmail.com</t>
  </si>
  <si>
    <t>Alexa Harkey_x000D_
470-999-1922</t>
  </si>
  <si>
    <t>Aviation, cooking, CHC non profit, music</t>
  </si>
  <si>
    <t>McDonough High School</t>
  </si>
  <si>
    <t>Any HBCU</t>
  </si>
  <si>
    <t xml:space="preserve">339 Amble side </t>
  </si>
  <si>
    <t>mariskaoctalien7@gmail.com</t>
  </si>
  <si>
    <t>770-757-3350</t>
  </si>
  <si>
    <t>Paula:678-799-6564_x000D_
Claudia:678-368-5598</t>
  </si>
  <si>
    <t>Valence Octalien Father 404-957-0625 octalienm@yahoo.com</t>
  </si>
  <si>
    <t>I like to walk on the weekend and play chess sometimes.</t>
  </si>
  <si>
    <t>Midtown High School</t>
  </si>
  <si>
    <t>Georgia Tech</t>
  </si>
  <si>
    <t>Cyber Security/Sports Engineering/Sports Medicine</t>
  </si>
  <si>
    <t>3491 Scenic Drive</t>
  </si>
  <si>
    <t>micahnasir@icloud.com</t>
  </si>
  <si>
    <t>Anthony Daniels Jr - Uncle (770) 709-1400</t>
  </si>
  <si>
    <t>Karen Daniels Grandmother 404-438-6043 kvdaniels@yahoo.com</t>
  </si>
  <si>
    <t xml:space="preserve">Hobbies: Football, Basketball, Robotics, Building Lego's, Gaming
Interests: Traveling,Cooking,Sports Journalism, Sports Commentary </t>
  </si>
  <si>
    <t>Coretta Scott King Young Women's Leadership Academy</t>
  </si>
  <si>
    <t>Southern A&amp;M University</t>
  </si>
  <si>
    <t>300 Howell Dr SW</t>
  </si>
  <si>
    <t>naija.dubose@gmail.com</t>
  </si>
  <si>
    <t>Jhanay Davis - 4049573634</t>
  </si>
  <si>
    <t>Andrea Stephens Aunt 4047354350 stephens.andrea21@gmail.com</t>
  </si>
  <si>
    <t>Mother is absent due to mental illness</t>
  </si>
  <si>
    <t xml:space="preserve">Dance, Baking, Writing, Drawing, Doing makeup, Doing hair, Reading
</t>
  </si>
  <si>
    <t>Doulas</t>
  </si>
  <si>
    <t>Georgetown University</t>
  </si>
  <si>
    <t>Finance</t>
  </si>
  <si>
    <t>956 Edgewood Lane</t>
  </si>
  <si>
    <t>osokojie@gmail.com</t>
  </si>
  <si>
    <t>470-338-2244</t>
  </si>
  <si>
    <t>Ayo Olatunji 678-522-4564</t>
  </si>
  <si>
    <t>Patricia Williams Grandmother 334-300-5307 patwill52@yahoo.com</t>
  </si>
  <si>
    <t>Building building blocks/Lego sets Manga Online Manhwa Reading/Webtoons Baking Tennis Community Service/Volunteering
Karaoke Walking</t>
  </si>
  <si>
    <t>nigh-jah</t>
  </si>
  <si>
    <t>Octa-lin</t>
  </si>
  <si>
    <t>Anna-stay-sia</t>
  </si>
  <si>
    <t>oh-KO-jee, OH-soh-SEH-seh</t>
  </si>
  <si>
    <t>Fot Valley State University</t>
  </si>
  <si>
    <t>Agnes College</t>
  </si>
  <si>
    <t>Georgia College and State University</t>
  </si>
  <si>
    <t>Della Jackson</t>
  </si>
  <si>
    <t>Jasmine Moore</t>
  </si>
  <si>
    <t>Crimonology</t>
  </si>
  <si>
    <t>Southern University and A&amp;M College</t>
  </si>
  <si>
    <t>678-608-8131</t>
  </si>
  <si>
    <t xml:space="preserve">144 Alexander Dr </t>
  </si>
  <si>
    <t>2023, 2024</t>
  </si>
  <si>
    <t>Dental Assistant</t>
  </si>
  <si>
    <t>2072 Township Dr.</t>
  </si>
  <si>
    <t>Bids of Paradise</t>
  </si>
  <si>
    <t>Tanesha Slocumb</t>
  </si>
  <si>
    <t>Felecia Alexander</t>
  </si>
  <si>
    <t>Angela &amp; Jerry Richardson</t>
  </si>
  <si>
    <t xml:space="preserve">2113 Defoors Ferry Rd. NW Apt. D1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</si>
</sst>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0">
    <font>
      <sz val="11"/>
      <name val="Arial"/>
      <family val="1"/>
    </font>
    <font>
      <sz val="11"/>
      <color theme="1"/>
      <name val="Calibri"/>
      <family val="2"/>
      <scheme val="minor"/>
    </font>
    <font>
      <sz val="11"/>
      <color theme="1"/>
      <name val="Calibri"/>
      <family val="2"/>
      <scheme val="minor"/>
    </font>
    <font>
      <sz val="10"/>
      <name val="Arial"/>
      <family val="1"/>
    </font>
    <font>
      <b/>
      <sz val="10"/>
      <name val="Arial"/>
      <family val="2"/>
    </font>
    <font>
      <sz val="10"/>
      <name val="Arial"/>
      <family val="2"/>
    </font>
    <font>
      <sz val="10"/>
      <color theme="1"/>
      <name val="Arial"/>
      <family val="1"/>
    </font>
    <font>
      <sz val="11"/>
      <color theme="1"/>
      <name val="Arial"/>
      <family val="1"/>
    </font>
    <font>
      <sz val="9"/>
      <name val="Arial"/>
      <family val="2"/>
    </font>
    <font>
      <u/>
      <sz val="11"/>
      <color theme="10"/>
      <name val="Arial"/>
      <family val="1"/>
    </font>
    <font>
      <b/>
      <u/>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0"/>
      <name val="'"/>
    </font>
    <font>
      <sz val="8"/>
      <name val="Arial"/>
      <family val="1"/>
    </font>
  </fonts>
  <fills count="36">
    <fill>
      <patternFill patternType="none"/>
    </fill>
    <fill>
      <patternFill patternType="gray125"/>
    </fill>
    <fill>
      <patternFill patternType="solid">
        <fgColor rgb="FFFF00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theme="7" tint="0.79998168889431442"/>
        <bgColor indexed="64"/>
      </patternFill>
    </fill>
  </fills>
  <borders count="22">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E5E5E5"/>
      </top>
      <bottom/>
      <diagonal/>
    </border>
  </borders>
  <cellStyleXfs count="64">
    <xf numFmtId="0" fontId="0" fillId="0" borderId="0"/>
    <xf numFmtId="0" fontId="9" fillId="0" borderId="0" applyNumberFormat="0" applyFill="0" applyBorder="0" applyAlignment="0" applyProtection="0"/>
    <xf numFmtId="0" fontId="11" fillId="0" borderId="0" applyNumberFormat="0" applyFill="0" applyBorder="0" applyAlignment="0" applyProtection="0"/>
    <xf numFmtId="0" fontId="12" fillId="0" borderId="12" applyNumberFormat="0" applyFill="0" applyAlignment="0" applyProtection="0"/>
    <xf numFmtId="0" fontId="13" fillId="0" borderId="13" applyNumberFormat="0" applyFill="0" applyAlignment="0" applyProtection="0"/>
    <xf numFmtId="0" fontId="14" fillId="0" borderId="14" applyNumberFormat="0" applyFill="0" applyAlignment="0" applyProtection="0"/>
    <xf numFmtId="0" fontId="14" fillId="0" borderId="0" applyNumberFormat="0" applyFill="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15" applyNumberFormat="0" applyAlignment="0" applyProtection="0"/>
    <xf numFmtId="0" fontId="19" fillId="7" borderId="16" applyNumberFormat="0" applyAlignment="0" applyProtection="0"/>
    <xf numFmtId="0" fontId="20" fillId="7" borderId="15" applyNumberFormat="0" applyAlignment="0" applyProtection="0"/>
    <xf numFmtId="0" fontId="21" fillId="0" borderId="17" applyNumberFormat="0" applyFill="0" applyAlignment="0" applyProtection="0"/>
    <xf numFmtId="0" fontId="22" fillId="8" borderId="18" applyNumberFormat="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20" applyNumberFormat="0" applyFill="0" applyAlignment="0" applyProtection="0"/>
    <xf numFmtId="0" fontId="26"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6"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6"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6"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6"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6"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9" borderId="19" applyNumberFormat="0" applyFont="0" applyAlignment="0" applyProtection="0"/>
    <xf numFmtId="0" fontId="1" fillId="0" borderId="0"/>
    <xf numFmtId="0" fontId="1" fillId="9" borderId="19"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cellStyleXfs>
  <cellXfs count="78">
    <xf numFmtId="0" fontId="0" fillId="0" borderId="0" xfId="0"/>
    <xf numFmtId="0" fontId="0" fillId="0" borderId="0" xfId="0" applyAlignment="1">
      <alignment wrapText="1"/>
    </xf>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0" fillId="0" borderId="0" xfId="0" applyAlignment="1">
      <alignment horizontal="center" wrapText="1"/>
    </xf>
    <xf numFmtId="14" fontId="3" fillId="0" borderId="0" xfId="0" applyNumberFormat="1" applyFont="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horizontal="center" vertical="center" wrapText="1"/>
    </xf>
    <xf numFmtId="0" fontId="0" fillId="0" borderId="1" xfId="0"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center" vertical="center"/>
    </xf>
    <xf numFmtId="14" fontId="3" fillId="0" borderId="0" xfId="0" applyNumberFormat="1" applyFont="1" applyAlignment="1">
      <alignment vertical="center"/>
    </xf>
    <xf numFmtId="0" fontId="3" fillId="0" borderId="0" xfId="0" applyFont="1" applyAlignment="1">
      <alignment horizontal="left"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left" vertical="center"/>
    </xf>
    <xf numFmtId="0" fontId="5" fillId="0" borderId="0" xfId="0" applyFont="1" applyAlignment="1">
      <alignment vertical="center" wrapText="1"/>
    </xf>
    <xf numFmtId="0" fontId="6" fillId="0" borderId="0" xfId="0" applyFont="1" applyAlignment="1">
      <alignment vertical="center"/>
    </xf>
    <xf numFmtId="0" fontId="6" fillId="0" borderId="0" xfId="0" applyFont="1" applyAlignment="1">
      <alignment horizontal="center" vertical="center"/>
    </xf>
    <xf numFmtId="14" fontId="6" fillId="0" borderId="0" xfId="0" applyNumberFormat="1" applyFont="1" applyAlignment="1">
      <alignment horizontal="center" vertical="center"/>
    </xf>
    <xf numFmtId="14" fontId="6" fillId="0" borderId="0" xfId="0" applyNumberFormat="1" applyFont="1" applyAlignment="1">
      <alignment vertical="center"/>
    </xf>
    <xf numFmtId="0" fontId="6" fillId="0" borderId="0" xfId="0" applyFont="1" applyAlignment="1">
      <alignment vertical="center" wrapText="1"/>
    </xf>
    <xf numFmtId="0" fontId="6" fillId="0" borderId="0" xfId="0" applyFont="1" applyAlignment="1">
      <alignment horizontal="left" vertical="center"/>
    </xf>
    <xf numFmtId="0" fontId="7" fillId="0" borderId="0" xfId="0" applyFont="1"/>
    <xf numFmtId="0" fontId="7" fillId="0" borderId="0" xfId="0" applyFont="1" applyAlignment="1">
      <alignment horizontal="left" vertical="center"/>
    </xf>
    <xf numFmtId="0" fontId="7" fillId="0" borderId="6" xfId="0" applyFont="1" applyBorder="1" applyAlignment="1">
      <alignment horizontal="center" vertical="center"/>
    </xf>
    <xf numFmtId="0" fontId="4" fillId="0" borderId="0" xfId="0" applyFont="1" applyAlignment="1">
      <alignment vertical="center" wrapText="1"/>
    </xf>
    <xf numFmtId="0" fontId="8" fillId="0" borderId="0" xfId="0" applyFont="1" applyAlignment="1">
      <alignment vertical="center"/>
    </xf>
    <xf numFmtId="0" fontId="9" fillId="0" borderId="0" xfId="1" applyAlignment="1">
      <alignment vertical="center"/>
    </xf>
    <xf numFmtId="0" fontId="3" fillId="0" borderId="0" xfId="0" applyFont="1" applyAlignment="1">
      <alignment horizontal="left" vertical="center" wrapText="1"/>
    </xf>
    <xf numFmtId="0" fontId="4" fillId="2" borderId="0" xfId="0" applyFont="1" applyFill="1" applyAlignment="1">
      <alignment vertical="center" wrapText="1"/>
    </xf>
    <xf numFmtId="0" fontId="3" fillId="0" borderId="11" xfId="0" applyFont="1" applyBorder="1" applyAlignment="1">
      <alignment vertical="center" wrapText="1"/>
    </xf>
    <xf numFmtId="0" fontId="0" fillId="0" borderId="11" xfId="0" applyBorder="1"/>
    <xf numFmtId="0" fontId="0" fillId="0" borderId="11" xfId="0" applyBorder="1" applyAlignment="1">
      <alignment horizontal="left" vertical="center"/>
    </xf>
    <xf numFmtId="0" fontId="0" fillId="0" borderId="11" xfId="0" applyBorder="1" applyAlignment="1">
      <alignment horizontal="center" vertical="center"/>
    </xf>
    <xf numFmtId="14" fontId="3" fillId="0" borderId="0" xfId="0" applyNumberFormat="1" applyFont="1" applyAlignment="1">
      <alignment horizontal="center" vertical="center" wrapText="1"/>
    </xf>
    <xf numFmtId="14" fontId="3" fillId="0" borderId="0" xfId="0" applyNumberFormat="1" applyFont="1" applyAlignment="1">
      <alignment vertical="center" wrapText="1"/>
    </xf>
    <xf numFmtId="0" fontId="27" fillId="0" borderId="0" xfId="42" applyFont="1" applyAlignment="1">
      <alignment vertical="center"/>
    </xf>
    <xf numFmtId="0" fontId="5" fillId="0" borderId="0" xfId="0" applyFont="1" applyAlignment="1">
      <alignment horizontal="center" vertical="center" wrapText="1"/>
    </xf>
    <xf numFmtId="0" fontId="3" fillId="0" borderId="0" xfId="42" applyFont="1" applyAlignment="1">
      <alignment vertical="center"/>
    </xf>
    <xf numFmtId="0" fontId="3" fillId="0" borderId="0" xfId="42" applyFont="1" applyAlignment="1">
      <alignment horizontal="center" vertical="center"/>
    </xf>
    <xf numFmtId="0" fontId="5" fillId="0" borderId="0" xfId="42" applyFont="1" applyAlignment="1">
      <alignment horizontal="center" vertical="center"/>
    </xf>
    <xf numFmtId="0" fontId="5" fillId="0" borderId="0" xfId="42" applyFont="1" applyAlignment="1">
      <alignment vertical="center"/>
    </xf>
    <xf numFmtId="0" fontId="2" fillId="0" borderId="0" xfId="42" applyAlignment="1">
      <alignment wrapText="1"/>
    </xf>
    <xf numFmtId="0" fontId="2" fillId="0" borderId="0" xfId="42"/>
    <xf numFmtId="0" fontId="3" fillId="0" borderId="21" xfId="0" applyFont="1" applyBorder="1" applyAlignment="1">
      <alignment vertical="center" wrapText="1"/>
    </xf>
    <xf numFmtId="0" fontId="0" fillId="0" borderId="0" xfId="0" applyAlignment="1">
      <alignment vertical="center"/>
    </xf>
    <xf numFmtId="0" fontId="0" fillId="0" borderId="0" xfId="0" applyAlignment="1">
      <alignment vertical="center" wrapText="1"/>
    </xf>
    <xf numFmtId="0" fontId="3" fillId="2" borderId="0" xfId="0" applyFont="1" applyFill="1" applyAlignment="1">
      <alignment vertical="center" wrapText="1"/>
    </xf>
    <xf numFmtId="0" fontId="3" fillId="0" borderId="11" xfId="0" applyFont="1" applyBorder="1" applyAlignment="1">
      <alignment horizontal="center" vertical="center" wrapText="1"/>
    </xf>
    <xf numFmtId="0" fontId="6" fillId="0" borderId="0" xfId="0" applyFont="1" applyAlignment="1">
      <alignment horizontal="center" vertical="center" wrapText="1"/>
    </xf>
    <xf numFmtId="0" fontId="9" fillId="0" borderId="0" xfId="1"/>
    <xf numFmtId="0" fontId="9" fillId="0" borderId="0" xfId="1" applyAlignment="1">
      <alignment vertical="center" wrapText="1"/>
    </xf>
    <xf numFmtId="0" fontId="3" fillId="34" borderId="0" xfId="0" applyFont="1" applyFill="1" applyAlignment="1">
      <alignment vertical="center" wrapText="1"/>
    </xf>
    <xf numFmtId="0" fontId="9" fillId="0" borderId="0" xfId="1" applyBorder="1" applyAlignment="1">
      <alignment vertical="center"/>
    </xf>
    <xf numFmtId="0" fontId="3" fillId="0" borderId="11" xfId="0" applyFont="1" applyBorder="1" applyAlignment="1">
      <alignment vertical="center"/>
    </xf>
    <xf numFmtId="0" fontId="3" fillId="0" borderId="11" xfId="0" applyFont="1" applyBorder="1" applyAlignment="1">
      <alignment horizontal="center" vertical="center"/>
    </xf>
    <xf numFmtId="14" fontId="3" fillId="0" borderId="11" xfId="0" applyNumberFormat="1" applyFont="1" applyBorder="1" applyAlignment="1">
      <alignment horizontal="center" vertical="center"/>
    </xf>
    <xf numFmtId="0" fontId="28" fillId="0" borderId="0" xfId="0" applyFont="1" applyAlignment="1">
      <alignment vertical="center" wrapText="1"/>
    </xf>
    <xf numFmtId="0" fontId="28" fillId="0" borderId="0" xfId="0" applyFont="1" applyAlignment="1">
      <alignment horizontal="center" vertical="center" wrapText="1"/>
    </xf>
    <xf numFmtId="0" fontId="9" fillId="0" borderId="0" xfId="1" applyBorder="1" applyAlignment="1">
      <alignment vertical="center" wrapText="1"/>
    </xf>
    <xf numFmtId="0" fontId="5" fillId="0" borderId="11" xfId="0" applyFont="1" applyBorder="1" applyAlignment="1">
      <alignment vertical="center" wrapText="1"/>
    </xf>
    <xf numFmtId="0" fontId="4" fillId="2" borderId="11" xfId="0" applyFont="1" applyFill="1" applyBorder="1" applyAlignment="1">
      <alignment vertical="center" wrapText="1"/>
    </xf>
    <xf numFmtId="0" fontId="4" fillId="35" borderId="0" xfId="0" applyFont="1" applyFill="1" applyAlignment="1">
      <alignment vertical="center" wrapText="1"/>
    </xf>
    <xf numFmtId="0" fontId="3" fillId="0" borderId="11" xfId="0" applyFont="1" applyBorder="1" applyAlignment="1">
      <alignment horizontal="left" vertical="center"/>
    </xf>
    <xf numFmtId="0" fontId="0" fillId="0" borderId="0" xfId="0" applyAlignment="1">
      <alignment vertical="top"/>
    </xf>
    <xf numFmtId="0" fontId="0" fillId="0" borderId="0" xfId="0" applyAlignment="1">
      <alignment horizontal="left" vertical="top"/>
    </xf>
    <xf numFmtId="0" fontId="1" fillId="0" borderId="0" xfId="44" applyAlignment="1">
      <alignment vertical="top" wrapText="1"/>
    </xf>
    <xf numFmtId="17" fontId="3" fillId="0" borderId="0" xfId="0" applyNumberFormat="1" applyFont="1" applyAlignment="1">
      <alignment horizontal="center" vertical="center"/>
    </xf>
    <xf numFmtId="0" fontId="3" fillId="0" borderId="0" xfId="0" quotePrefix="1" applyFont="1" applyAlignment="1">
      <alignment horizontal="left" vertical="center"/>
    </xf>
    <xf numFmtId="0" fontId="4" fillId="0" borderId="0" xfId="0" applyFont="1" applyAlignment="1">
      <alignment horizontal="center" vertical="center"/>
    </xf>
  </cellXfs>
  <cellStyles count="64">
    <cellStyle name="20% - Accent1" xfId="19" builtinId="30" customBuiltin="1"/>
    <cellStyle name="20% - Accent1 2" xfId="46" xr:uid="{80C3545F-A60C-420A-9922-9EB044873BF9}"/>
    <cellStyle name="20% - Accent2" xfId="23" builtinId="34" customBuiltin="1"/>
    <cellStyle name="20% - Accent2 2" xfId="49" xr:uid="{00E590A2-3DB5-4F88-8BF3-2DB63464C10C}"/>
    <cellStyle name="20% - Accent3" xfId="27" builtinId="38" customBuiltin="1"/>
    <cellStyle name="20% - Accent3 2" xfId="52" xr:uid="{BD24D08B-7993-47FF-9391-6F26E40F99BD}"/>
    <cellStyle name="20% - Accent4" xfId="31" builtinId="42" customBuiltin="1"/>
    <cellStyle name="20% - Accent4 2" xfId="55" xr:uid="{C11480AA-5DB7-46DB-8190-17F04AA0DB32}"/>
    <cellStyle name="20% - Accent5" xfId="35" builtinId="46" customBuiltin="1"/>
    <cellStyle name="20% - Accent5 2" xfId="58" xr:uid="{B678D3D7-D4CC-47E2-8FD5-BAD1D3855C26}"/>
    <cellStyle name="20% - Accent6" xfId="39" builtinId="50" customBuiltin="1"/>
    <cellStyle name="20% - Accent6 2" xfId="61" xr:uid="{4079C5DD-B9C3-4580-B889-C71923A7D676}"/>
    <cellStyle name="40% - Accent1" xfId="20" builtinId="31" customBuiltin="1"/>
    <cellStyle name="40% - Accent1 2" xfId="47" xr:uid="{7BB9EF27-6076-428E-81AD-DF4B2A77C6ED}"/>
    <cellStyle name="40% - Accent2" xfId="24" builtinId="35" customBuiltin="1"/>
    <cellStyle name="40% - Accent2 2" xfId="50" xr:uid="{B1210B9C-E3A6-4D47-90E9-6890754AE238}"/>
    <cellStyle name="40% - Accent3" xfId="28" builtinId="39" customBuiltin="1"/>
    <cellStyle name="40% - Accent3 2" xfId="53" xr:uid="{0997CA88-F477-495A-ADD6-31E721DC79D5}"/>
    <cellStyle name="40% - Accent4" xfId="32" builtinId="43" customBuiltin="1"/>
    <cellStyle name="40% - Accent4 2" xfId="56" xr:uid="{7FC616AD-0032-4E5A-A5BF-81CDE9CAEC51}"/>
    <cellStyle name="40% - Accent5" xfId="36" builtinId="47" customBuiltin="1"/>
    <cellStyle name="40% - Accent5 2" xfId="59" xr:uid="{33E31483-5557-4CF0-8F93-8B47A6BA3741}"/>
    <cellStyle name="40% - Accent6" xfId="40" builtinId="51" customBuiltin="1"/>
    <cellStyle name="40% - Accent6 2" xfId="62" xr:uid="{7A235054-B385-4BF5-AF73-7F3DB25723C2}"/>
    <cellStyle name="60% - Accent1" xfId="21" builtinId="32" customBuiltin="1"/>
    <cellStyle name="60% - Accent1 2" xfId="48" xr:uid="{66C085B6-9D3F-4FAB-9AF4-0AD2A9C87EF4}"/>
    <cellStyle name="60% - Accent2" xfId="25" builtinId="36" customBuiltin="1"/>
    <cellStyle name="60% - Accent2 2" xfId="51" xr:uid="{C350B042-B420-41F9-9D69-E5BDFE8CA647}"/>
    <cellStyle name="60% - Accent3" xfId="29" builtinId="40" customBuiltin="1"/>
    <cellStyle name="60% - Accent3 2" xfId="54" xr:uid="{5F835CD7-368B-4344-B1B3-5D00FEAFC499}"/>
    <cellStyle name="60% - Accent4" xfId="33" builtinId="44" customBuiltin="1"/>
    <cellStyle name="60% - Accent4 2" xfId="57" xr:uid="{54CF7F14-68BC-4AA6-97BE-8164A643DFCF}"/>
    <cellStyle name="60% - Accent5" xfId="37" builtinId="48" customBuiltin="1"/>
    <cellStyle name="60% - Accent5 2" xfId="60" xr:uid="{7FE2713A-AB21-472E-8F61-4E01018F47C2}"/>
    <cellStyle name="60% - Accent6" xfId="41" builtinId="52" customBuiltin="1"/>
    <cellStyle name="60% - Accent6 2" xfId="63" xr:uid="{0DB3D3DE-6803-46E8-91CB-A9CE58EFF22A}"/>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8" builtinId="27" customBuiltin="1"/>
    <cellStyle name="Calculation" xfId="12" builtinId="22" customBuiltin="1"/>
    <cellStyle name="Check Cell" xfId="14" builtinId="23" customBuiltin="1"/>
    <cellStyle name="Explanatory Text" xfId="16"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Input" xfId="10" builtinId="20" customBuiltin="1"/>
    <cellStyle name="Linked Cell" xfId="13" builtinId="24" customBuiltin="1"/>
    <cellStyle name="Neutral" xfId="9" builtinId="28" customBuiltin="1"/>
    <cellStyle name="Normal" xfId="0" builtinId="0"/>
    <cellStyle name="Normal 2" xfId="42" xr:uid="{30D12BBF-9594-450C-BCB2-E65AFB7ED115}"/>
    <cellStyle name="Normal 3" xfId="44" xr:uid="{57B1A852-300A-45AE-B92F-8755E6CD0E28}"/>
    <cellStyle name="Note 2" xfId="43" xr:uid="{AD1FACAD-AE4E-45EC-82F1-433E5D94B45B}"/>
    <cellStyle name="Note 3" xfId="45" xr:uid="{5D3FDA68-E8EC-4B88-B67D-C3A43796B5E1}"/>
    <cellStyle name="Output" xfId="11" builtinId="21" customBuiltin="1"/>
    <cellStyle name="Title" xfId="2" builtinId="15" customBuiltin="1"/>
    <cellStyle name="Total" xfId="17" builtinId="25" customBuiltin="1"/>
    <cellStyle name="Warning Text" xfId="15" builtinId="11" customBuiltin="1"/>
  </cellStyles>
  <dxfs count="43">
    <dxf>
      <font>
        <strike val="0"/>
        <outline val="0"/>
        <shadow val="0"/>
        <u val="none"/>
        <vertAlign val="baseline"/>
        <sz val="10"/>
        <color auto="1"/>
        <name val="Arial"/>
        <family val="1"/>
        <scheme val="none"/>
      </font>
      <alignment horizontal="center" vertical="center" textRotation="0" indent="0" justifyLastLine="0" shrinkToFit="0" readingOrder="0"/>
    </dxf>
    <dxf>
      <font>
        <b val="0"/>
        <i val="0"/>
        <strike val="0"/>
        <condense val="0"/>
        <extend val="0"/>
        <outline val="0"/>
        <shadow val="0"/>
        <u val="none"/>
        <vertAlign val="baseline"/>
        <sz val="10"/>
        <color auto="1"/>
        <name val="Arial"/>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auto="1"/>
        <name val="Arial"/>
        <family val="1"/>
        <scheme val="none"/>
      </font>
      <alignment horizontal="general" vertical="center" textRotation="0" wrapText="0" indent="0" justifyLastLine="0" shrinkToFit="0" readingOrder="0"/>
    </dxf>
    <dxf>
      <font>
        <b val="0"/>
        <i val="0"/>
        <strike val="0"/>
        <condense val="0"/>
        <extend val="0"/>
        <outline val="0"/>
        <shadow val="0"/>
        <u val="none"/>
        <vertAlign val="baseline"/>
        <sz val="10"/>
        <color auto="1"/>
        <name val="Arial"/>
        <family val="1"/>
        <scheme val="none"/>
      </font>
      <alignment horizontal="center" vertical="center" textRotation="0" wrapText="0" indent="0" justifyLastLine="0" shrinkToFit="0" readingOrder="0"/>
    </dxf>
    <dxf>
      <font>
        <strike val="0"/>
        <outline val="0"/>
        <shadow val="0"/>
        <u val="none"/>
        <vertAlign val="baseline"/>
        <sz val="10"/>
        <color auto="1"/>
        <name val="Arial"/>
        <family val="1"/>
        <scheme val="none"/>
      </font>
      <alignment horizontal="general" vertical="center" textRotation="0" wrapText="1" indent="0" justifyLastLine="0" shrinkToFit="0" readingOrder="0"/>
    </dxf>
    <dxf>
      <font>
        <strike val="0"/>
        <outline val="0"/>
        <shadow val="0"/>
        <u val="none"/>
        <vertAlign val="baseline"/>
        <sz val="10"/>
        <color auto="1"/>
        <name val="Arial"/>
        <family val="1"/>
        <scheme val="none"/>
      </font>
      <alignment horizontal="general" vertical="center" textRotation="0" wrapText="1" indent="0" justifyLastLine="0" shrinkToFit="0" readingOrder="0"/>
    </dxf>
    <dxf>
      <font>
        <b val="0"/>
        <i val="0"/>
        <strike val="0"/>
        <condense val="0"/>
        <extend val="0"/>
        <outline val="0"/>
        <shadow val="0"/>
        <u val="none"/>
        <vertAlign val="baseline"/>
        <sz val="10"/>
        <color auto="1"/>
        <name val="Arial"/>
        <family val="1"/>
        <scheme val="none"/>
      </font>
      <alignment horizontal="general" vertical="center" textRotation="0" wrapText="1" indent="0" justifyLastLine="0" shrinkToFit="0" readingOrder="0"/>
    </dxf>
    <dxf>
      <font>
        <b val="0"/>
        <i val="0"/>
        <strike val="0"/>
        <condense val="0"/>
        <extend val="0"/>
        <outline val="0"/>
        <shadow val="0"/>
        <u val="none"/>
        <vertAlign val="baseline"/>
        <sz val="10"/>
        <color auto="1"/>
        <name val="Arial"/>
        <family val="1"/>
        <scheme val="none"/>
      </font>
      <alignment horizontal="general" vertical="center" textRotation="0" wrapText="1" indent="0" justifyLastLine="0" shrinkToFit="0" readingOrder="0"/>
    </dxf>
    <dxf>
      <font>
        <b val="0"/>
        <i val="0"/>
        <strike val="0"/>
        <condense val="0"/>
        <extend val="0"/>
        <outline val="0"/>
        <shadow val="0"/>
        <u val="none"/>
        <vertAlign val="baseline"/>
        <sz val="10"/>
        <color auto="1"/>
        <name val="Arial"/>
        <family val="1"/>
        <scheme val="none"/>
      </font>
      <alignment horizontal="general" vertical="center" textRotation="0" wrapText="1" indent="0" justifyLastLine="0" shrinkToFit="0" readingOrder="0"/>
    </dxf>
    <dxf>
      <font>
        <b val="0"/>
        <i val="0"/>
        <strike val="0"/>
        <condense val="0"/>
        <extend val="0"/>
        <outline val="0"/>
        <shadow val="0"/>
        <u val="none"/>
        <vertAlign val="baseline"/>
        <sz val="10"/>
        <color auto="1"/>
        <name val="Arial"/>
        <family val="1"/>
        <scheme val="none"/>
      </font>
      <alignment horizontal="general" vertical="center" textRotation="0" wrapText="1" indent="0" justifyLastLine="0" shrinkToFit="0" readingOrder="0"/>
    </dxf>
    <dxf>
      <font>
        <b val="0"/>
        <i val="0"/>
        <strike val="0"/>
        <condense val="0"/>
        <extend val="0"/>
        <outline val="0"/>
        <shadow val="0"/>
        <u val="none"/>
        <vertAlign val="baseline"/>
        <sz val="10"/>
        <color auto="1"/>
        <name val="Arial"/>
        <family val="1"/>
        <scheme val="none"/>
      </font>
      <alignment horizontal="general" vertical="center" textRotation="0" wrapText="1" indent="0" justifyLastLine="0" shrinkToFit="0" readingOrder="0"/>
    </dxf>
    <dxf>
      <font>
        <strike val="0"/>
        <outline val="0"/>
        <shadow val="0"/>
        <u val="none"/>
        <vertAlign val="baseline"/>
        <sz val="10"/>
        <color auto="1"/>
        <name val="Arial"/>
        <family val="1"/>
        <scheme val="none"/>
      </font>
      <alignment horizontal="general" vertical="center" textRotation="0" wrapText="1" indent="0" justifyLastLine="0" shrinkToFit="0" readingOrder="0"/>
    </dxf>
    <dxf>
      <font>
        <b val="0"/>
        <i val="0"/>
        <strike val="0"/>
        <condense val="0"/>
        <extend val="0"/>
        <outline val="0"/>
        <shadow val="0"/>
        <u val="none"/>
        <vertAlign val="baseline"/>
        <sz val="10"/>
        <color auto="1"/>
        <name val="Arial"/>
        <family val="1"/>
        <scheme val="none"/>
      </font>
      <alignment horizontal="general" vertical="center" textRotation="0" wrapText="1" indent="0" justifyLastLine="0" shrinkToFit="0" readingOrder="0"/>
    </dxf>
    <dxf>
      <font>
        <b val="0"/>
        <i val="0"/>
        <strike val="0"/>
        <condense val="0"/>
        <extend val="0"/>
        <outline val="0"/>
        <shadow val="0"/>
        <u val="none"/>
        <vertAlign val="baseline"/>
        <sz val="10"/>
        <color auto="1"/>
        <name val="Arial"/>
        <family val="1"/>
        <scheme val="none"/>
      </font>
      <alignment horizontal="general" vertical="center" textRotation="0" wrapText="1" indent="0" justifyLastLine="0" shrinkToFit="0" readingOrder="0"/>
    </dxf>
    <dxf>
      <font>
        <b val="0"/>
        <i val="0"/>
        <strike val="0"/>
        <condense val="0"/>
        <extend val="0"/>
        <outline val="0"/>
        <shadow val="0"/>
        <u val="none"/>
        <vertAlign val="baseline"/>
        <sz val="10"/>
        <color auto="1"/>
        <name val="Arial"/>
        <family val="1"/>
        <scheme val="none"/>
      </font>
      <alignment horizontal="center" vertical="center" textRotation="0" wrapText="1" indent="0" justifyLastLine="0" shrinkToFit="0" readingOrder="0"/>
    </dxf>
    <dxf>
      <font>
        <strike val="0"/>
        <outline val="0"/>
        <shadow val="0"/>
        <u val="none"/>
        <vertAlign val="baseline"/>
        <sz val="10"/>
        <color auto="1"/>
        <name val="Arial"/>
        <family val="1"/>
        <scheme val="none"/>
      </font>
      <alignment horizontal="general" vertical="center" textRotation="0" wrapText="1" indent="0" justifyLastLine="0" shrinkToFit="0" readingOrder="0"/>
    </dxf>
    <dxf>
      <font>
        <strike val="0"/>
        <outline val="0"/>
        <shadow val="0"/>
        <u val="none"/>
        <vertAlign val="baseline"/>
        <sz val="10"/>
        <color auto="1"/>
        <name val="Arial"/>
        <family val="1"/>
        <scheme val="none"/>
      </font>
      <alignment horizontal="general" vertical="center" textRotation="0" wrapText="1" indent="0" justifyLastLine="0" shrinkToFit="0" readingOrder="0"/>
    </dxf>
    <dxf>
      <font>
        <strike val="0"/>
        <outline val="0"/>
        <shadow val="0"/>
        <u val="none"/>
        <vertAlign val="baseline"/>
        <sz val="10"/>
        <color auto="1"/>
        <name val="Arial"/>
        <family val="1"/>
        <scheme val="none"/>
      </font>
      <alignment horizontal="general" vertical="center" textRotation="0" wrapText="1" indent="0" justifyLastLine="0" shrinkToFit="0" readingOrder="0"/>
    </dxf>
    <dxf>
      <font>
        <strike val="0"/>
        <outline val="0"/>
        <shadow val="0"/>
        <u val="none"/>
        <vertAlign val="baseline"/>
        <sz val="10"/>
        <color auto="1"/>
        <name val="Arial"/>
        <family val="1"/>
        <scheme val="none"/>
      </font>
      <alignment horizontal="left" vertical="center" textRotation="0" indent="0" justifyLastLine="0" shrinkToFit="0" readingOrder="0"/>
    </dxf>
    <dxf>
      <font>
        <strike val="0"/>
        <outline val="0"/>
        <shadow val="0"/>
        <u val="none"/>
        <vertAlign val="baseline"/>
        <sz val="10"/>
        <color auto="1"/>
        <name val="Arial"/>
        <family val="1"/>
        <scheme val="none"/>
      </font>
      <alignment horizontal="general" vertical="center" textRotation="0" indent="0" justifyLastLine="0" shrinkToFit="0" readingOrder="0"/>
    </dxf>
    <dxf>
      <font>
        <strike val="0"/>
        <outline val="0"/>
        <shadow val="0"/>
        <u val="none"/>
        <vertAlign val="baseline"/>
        <sz val="10"/>
        <color auto="1"/>
        <name val="Arial"/>
        <family val="1"/>
        <scheme val="none"/>
      </font>
      <alignment horizontal="general" vertical="center" textRotation="0" indent="0" justifyLastLine="0" shrinkToFit="0" readingOrder="0"/>
    </dxf>
    <dxf>
      <font>
        <strike val="0"/>
        <outline val="0"/>
        <shadow val="0"/>
        <u val="none"/>
        <vertAlign val="baseline"/>
        <sz val="10"/>
        <color auto="1"/>
        <name val="Arial"/>
        <family val="1"/>
        <scheme val="none"/>
      </font>
      <alignment horizontal="center" vertical="center" textRotation="0" indent="0" justifyLastLine="0" shrinkToFit="0" readingOrder="0"/>
    </dxf>
    <dxf>
      <font>
        <strike val="0"/>
        <outline val="0"/>
        <shadow val="0"/>
        <u val="none"/>
        <vertAlign val="baseline"/>
        <sz val="10"/>
        <color auto="1"/>
        <name val="Arial"/>
        <family val="1"/>
        <scheme val="none"/>
      </font>
      <alignment horizontal="general" vertical="center" textRotation="0" indent="0" justifyLastLine="0" shrinkToFit="0" readingOrder="0"/>
    </dxf>
    <dxf>
      <font>
        <strike val="0"/>
        <outline val="0"/>
        <shadow val="0"/>
        <u val="none"/>
        <vertAlign val="baseline"/>
        <sz val="10"/>
        <color auto="1"/>
        <name val="Arial"/>
        <family val="1"/>
        <scheme val="none"/>
      </font>
      <alignment horizontal="general" vertical="center" textRotation="0" indent="0" justifyLastLine="0" shrinkToFit="0" readingOrder="0"/>
    </dxf>
    <dxf>
      <font>
        <strike val="0"/>
        <outline val="0"/>
        <shadow val="0"/>
        <u val="none"/>
        <vertAlign val="baseline"/>
        <sz val="10"/>
        <color auto="1"/>
        <name val="Arial"/>
        <family val="1"/>
        <scheme val="none"/>
      </font>
      <alignment horizontal="general" vertical="center" textRotation="0" indent="0" justifyLastLine="0" shrinkToFit="0" readingOrder="0"/>
    </dxf>
    <dxf>
      <font>
        <strike val="0"/>
        <outline val="0"/>
        <shadow val="0"/>
        <u val="none"/>
        <vertAlign val="baseline"/>
        <sz val="10"/>
        <color auto="1"/>
        <name val="Arial"/>
        <family val="1"/>
        <scheme val="none"/>
      </font>
      <alignment horizontal="center" vertical="center" textRotation="0" indent="0" justifyLastLine="0" shrinkToFit="0" readingOrder="0"/>
    </dxf>
    <dxf>
      <font>
        <strike val="0"/>
        <outline val="0"/>
        <shadow val="0"/>
        <u val="none"/>
        <vertAlign val="baseline"/>
        <sz val="10"/>
        <color auto="1"/>
        <name val="Arial"/>
        <family val="1"/>
        <scheme val="none"/>
      </font>
      <alignment horizontal="general" vertical="center" textRotation="0" indent="0" justifyLastLine="0" shrinkToFit="0" readingOrder="0"/>
    </dxf>
    <dxf>
      <font>
        <strike val="0"/>
        <outline val="0"/>
        <shadow val="0"/>
        <u val="none"/>
        <vertAlign val="baseline"/>
        <sz val="10"/>
        <color auto="1"/>
        <name val="Arial"/>
        <family val="1"/>
        <scheme val="none"/>
      </font>
      <alignment horizontal="general" vertical="center" textRotation="0" indent="0" justifyLastLine="0" shrinkToFit="0" readingOrder="0"/>
    </dxf>
    <dxf>
      <font>
        <strike val="0"/>
        <outline val="0"/>
        <shadow val="0"/>
        <u val="none"/>
        <vertAlign val="baseline"/>
        <sz val="10"/>
        <color auto="1"/>
        <name val="Arial"/>
        <family val="1"/>
        <scheme val="none"/>
      </font>
      <alignment horizontal="general" vertical="center" textRotation="0" indent="0" justifyLastLine="0" shrinkToFit="0" readingOrder="0"/>
    </dxf>
    <dxf>
      <font>
        <strike val="0"/>
        <outline val="0"/>
        <shadow val="0"/>
        <u val="none"/>
        <vertAlign val="baseline"/>
        <sz val="10"/>
        <color auto="1"/>
        <name val="Arial"/>
        <family val="1"/>
        <scheme val="none"/>
      </font>
      <alignment horizontal="center" vertical="center" textRotation="0" indent="0" justifyLastLine="0" shrinkToFit="0" readingOrder="0"/>
    </dxf>
    <dxf>
      <font>
        <strike val="0"/>
        <outline val="0"/>
        <shadow val="0"/>
        <u val="none"/>
        <vertAlign val="baseline"/>
        <sz val="10"/>
        <color auto="1"/>
        <name val="Arial"/>
        <family val="1"/>
        <scheme val="none"/>
      </font>
      <alignment horizontal="general" vertical="center" textRotation="0" wrapText="1" indent="0" justifyLastLine="0" shrinkToFit="0" readingOrder="0"/>
    </dxf>
    <dxf>
      <font>
        <strike val="0"/>
        <outline val="0"/>
        <shadow val="0"/>
        <u val="none"/>
        <vertAlign val="baseline"/>
        <sz val="10"/>
        <color auto="1"/>
        <name val="Arial"/>
        <family val="1"/>
        <scheme val="none"/>
      </font>
      <numFmt numFmtId="19" formatCode="m/d/yyyy"/>
      <alignment horizontal="general" vertical="center" textRotation="0" indent="0" justifyLastLine="0" shrinkToFit="0" readingOrder="0"/>
    </dxf>
    <dxf>
      <font>
        <strike val="0"/>
        <outline val="0"/>
        <shadow val="0"/>
        <u val="none"/>
        <vertAlign val="baseline"/>
        <sz val="10"/>
        <color auto="1"/>
        <name val="Arial"/>
        <family val="1"/>
        <scheme val="none"/>
      </font>
      <numFmt numFmtId="19" formatCode="m/d/yyyy"/>
      <alignment horizontal="general" vertical="center" textRotation="0" indent="0" justifyLastLine="0" shrinkToFit="0" readingOrder="0"/>
    </dxf>
    <dxf>
      <font>
        <strike val="0"/>
        <outline val="0"/>
        <shadow val="0"/>
        <u val="none"/>
        <vertAlign val="baseline"/>
        <sz val="10"/>
        <color auto="1"/>
        <name val="Arial"/>
        <family val="1"/>
        <scheme val="none"/>
      </font>
      <numFmt numFmtId="19" formatCode="m/d/yyyy"/>
      <alignment horizontal="center" vertical="center" textRotation="0" indent="0" justifyLastLine="0" shrinkToFit="0" readingOrder="0"/>
    </dxf>
    <dxf>
      <font>
        <b val="0"/>
        <i val="0"/>
        <strike val="0"/>
        <condense val="0"/>
        <extend val="0"/>
        <outline val="0"/>
        <shadow val="0"/>
        <u val="none"/>
        <vertAlign val="baseline"/>
        <sz val="10"/>
        <color auto="1"/>
        <name val="Arial"/>
        <family val="1"/>
        <scheme val="none"/>
      </font>
      <alignment horizontal="center" vertical="center" textRotation="0" wrapText="0" indent="0" justifyLastLine="0" shrinkToFit="0" readingOrder="0"/>
    </dxf>
    <dxf>
      <font>
        <strike val="0"/>
        <outline val="0"/>
        <shadow val="0"/>
        <u val="none"/>
        <vertAlign val="baseline"/>
        <sz val="10"/>
        <color auto="1"/>
        <name val="Arial"/>
        <family val="1"/>
        <scheme val="none"/>
      </font>
      <alignment horizontal="center" vertical="center" textRotation="0" indent="0" justifyLastLine="0" shrinkToFit="0" readingOrder="0"/>
    </dxf>
    <dxf>
      <font>
        <strike val="0"/>
        <outline val="0"/>
        <shadow val="0"/>
        <u val="none"/>
        <vertAlign val="baseline"/>
        <sz val="10"/>
        <color auto="1"/>
        <name val="Arial"/>
        <family val="1"/>
        <scheme val="none"/>
      </font>
      <alignment horizontal="center" vertical="center" textRotation="0" indent="0" justifyLastLine="0" shrinkToFit="0" readingOrder="0"/>
    </dxf>
    <dxf>
      <font>
        <strike val="0"/>
        <outline val="0"/>
        <shadow val="0"/>
        <u val="none"/>
        <vertAlign val="baseline"/>
        <sz val="10"/>
        <color auto="1"/>
        <name val="Arial"/>
        <family val="1"/>
        <scheme val="none"/>
      </font>
      <alignment horizontal="general" vertical="center" textRotation="0" indent="0" justifyLastLine="0" shrinkToFit="0" readingOrder="0"/>
    </dxf>
    <dxf>
      <font>
        <strike val="0"/>
        <outline val="0"/>
        <shadow val="0"/>
        <u val="none"/>
        <vertAlign val="baseline"/>
        <sz val="10"/>
        <color auto="1"/>
        <name val="Arial"/>
        <family val="1"/>
        <scheme val="none"/>
      </font>
      <alignment horizontal="general" vertical="center" textRotation="0" indent="0" justifyLastLine="0" shrinkToFit="0" readingOrder="0"/>
    </dxf>
    <dxf>
      <font>
        <strike val="0"/>
        <outline val="0"/>
        <shadow val="0"/>
        <u val="none"/>
        <vertAlign val="baseline"/>
        <sz val="10"/>
        <color auto="1"/>
        <name val="Arial"/>
        <family val="1"/>
        <scheme val="none"/>
      </font>
      <alignment horizontal="general" vertical="center" textRotation="0" indent="0" justifyLastLine="0" shrinkToFit="0" readingOrder="0"/>
    </dxf>
    <dxf>
      <font>
        <strike val="0"/>
        <outline val="0"/>
        <shadow val="0"/>
        <u val="none"/>
        <vertAlign val="baseline"/>
        <sz val="10"/>
        <color auto="1"/>
        <name val="Arial"/>
        <family val="1"/>
        <scheme val="none"/>
      </font>
      <alignment horizontal="center" vertical="center" textRotation="0" wrapText="1" indent="0" justifyLastLine="0" shrinkToFit="0" readingOrder="0"/>
    </dxf>
    <dxf>
      <fill>
        <patternFill>
          <bgColor theme="7"/>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Table Style 1" pivot="0" count="2" xr9:uid="{0BFFA721-3843-434B-885F-89105A78F16F}">
      <tableStyleElement type="wholeTable" dxfId="42"/>
      <tableStyleElement type="headerRow" dxfId="4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98217B7-5FAE-4D0A-802A-C9C5366071DF}" name="Table1" displayName="Table1" ref="A2:AM144" totalsRowShown="0" headerRowDxfId="40" dataDxfId="39">
  <autoFilter ref="A2:AM144" xr:uid="{F98217B7-5FAE-4D0A-802A-C9C5366071DF}"/>
  <sortState xmlns:xlrd2="http://schemas.microsoft.com/office/spreadsheetml/2017/richdata2" ref="A3:AM74">
    <sortCondition ref="AI2:AI144"/>
  </sortState>
  <tableColumns count="39">
    <tableColumn id="1" xr3:uid="{4212C70E-AB8C-4DEB-87FF-AADFE54EF433}" name="Name" dataDxfId="38"/>
    <tableColumn id="29" xr3:uid="{471CD047-B3FC-412C-A91B-DD82CF672E6F}" name="Phonetic spelling" dataDxfId="37"/>
    <tableColumn id="2" xr3:uid="{6C66EA55-262E-408B-9DB5-57939B8969FD}" name="Year Awarded" dataDxfId="36"/>
    <tableColumn id="3" xr3:uid="{88633BC4-E422-46EB-8A62-00EC47A8DB44}" name="Sex" dataDxfId="35"/>
    <tableColumn id="35" xr3:uid="{C8D979B4-8CF7-4F60-8F72-9CB46191E8DF}" name="Race" dataDxfId="34"/>
    <tableColumn id="4" xr3:uid="{3C921132-9747-4496-9AAD-DDAD3BAF4A26}" name="DOB" dataDxfId="33"/>
    <tableColumn id="8" xr3:uid="{CE464672-6766-410C-BB2B-8C517BE76B92}" name="High School" dataDxfId="32"/>
    <tableColumn id="15" xr3:uid="{CF156E0B-C292-4EA8-8632-C4612640E5EE}" name="County" dataDxfId="31"/>
    <tableColumn id="5" xr3:uid="{C9B38C24-3CA9-4F51-B215-709DBCD3E376}" name="College Attended/Attending" dataDxfId="30"/>
    <tableColumn id="6" xr3:uid="{55365DCD-5B12-4B60-AEE5-8BC0726C5750}" name="(Expected) Grad Year" dataDxfId="29"/>
    <tableColumn id="7" xr3:uid="{6E833D93-A75F-4268-9E91-3300EF6CABE1}" name="Major/Specialization" dataDxfId="28"/>
    <tableColumn id="11" xr3:uid="{44E676E9-C6AF-455B-952A-86C0CB1CD029}" name="Primary Address" dataDxfId="27"/>
    <tableColumn id="12" xr3:uid="{0F61C5FE-370D-41C6-A38F-78A8FB3B6149}" name="Primary City" dataDxfId="26"/>
    <tableColumn id="13" xr3:uid="{25304C6B-5AB8-4AF1-8C7C-8C8A0A912FB7}" name="Primary State" dataDxfId="25"/>
    <tableColumn id="14" xr3:uid="{09BFBCDA-559C-44F3-9084-A6921741ABA4}" name="Primary ZIP" dataDxfId="24"/>
    <tableColumn id="16" xr3:uid="{C216B9A3-7FEA-4644-8CEB-76F294D895DF}" name="Secondary Address" dataDxfId="23"/>
    <tableColumn id="17" xr3:uid="{C444F3C8-47FE-4AD9-8DB3-94A339C52FCD}" name="Secondary City" dataDxfId="22"/>
    <tableColumn id="18" xr3:uid="{2B47ABCF-F272-4005-A02C-69A1278BE9E6}" name="Secondary State" dataDxfId="21"/>
    <tableColumn id="19" xr3:uid="{EA49653E-7C08-4204-92BA-D8C5B8A8709F}" name="Secondary ZIP" dataDxfId="20">
      <calculatedColumnFormula>""</calculatedColumnFormula>
    </tableColumn>
    <tableColumn id="21" xr3:uid="{7C12E103-FAD7-41D1-AE26-F880212A18EF}" name="Email" dataDxfId="19"/>
    <tableColumn id="22" xr3:uid="{B790E015-0470-4656-AB91-D3738739FAE5}" name="Phone" dataDxfId="18"/>
    <tableColumn id="24" xr3:uid="{5F7738D2-0934-47A2-81A5-AC9878870CFE}" name="Alternate Contact Information" dataDxfId="17"/>
    <tableColumn id="27" xr3:uid="{CDA85C58-E0F4-474C-AB6C-FCBD1D4CA1AE}" name="Legal Guardian Information" dataDxfId="16"/>
    <tableColumn id="28" xr3:uid="{4F08D2AE-ACB9-443F-8D61-35EEC30F1B04}" name="General Notes" dataDxfId="15"/>
    <tableColumn id="39" xr3:uid="{F189D690-3804-465B-BFBC-98C34AB27819}" name="Age when lost Mother " dataDxfId="14"/>
    <tableColumn id="34" xr3:uid="{6A593D9F-4CB3-4646-9BB6-86376C827E54}" name="Hobbies/Interests" dataDxfId="13"/>
    <tableColumn id="9" xr3:uid="{ED872762-A433-48EB-B631-2B56645DC98C}" name="Intake Notes" dataDxfId="12"/>
    <tableColumn id="30" xr3:uid="{20A96439-4372-477D-9CFD-E0186AE10704}" name="Additional Support Notes" dataDxfId="11"/>
    <tableColumn id="20" xr3:uid="{6B1ACC2C-A36F-4BD3-923D-9F177134E20A}" name="Bi-Monthly Wellness Form Notes" dataDxfId="10"/>
    <tableColumn id="10" xr3:uid="{593F4DB8-8342-471C-90B5-F1EAE7F34808}" name="Student Sponsor(s)" dataDxfId="9"/>
    <tableColumn id="33" xr3:uid="{7FA07767-D4EE-40F8-8D2B-2C3474DFD8F4}" name="Student Aid Sponsor(s)" dataDxfId="8"/>
    <tableColumn id="26" xr3:uid="{D4747A43-AC01-4035-A0E3-14AA175218E0}" name="Photo Permissions " dataDxfId="7"/>
    <tableColumn id="32" xr3:uid="{E4C26758-7941-4C77-98DF-F5DC5080F0F6}" name="Student Advisor" dataDxfId="6"/>
    <tableColumn id="31" xr3:uid="{FF9C23CF-C631-47F1-BF6F-18539A4FD291}" name="Completed Student Update" dataDxfId="5"/>
    <tableColumn id="23" xr3:uid="{ABB1BB47-02DC-49DE-A40D-D734699DBFAE}" name="Status" dataDxfId="4"/>
    <tableColumn id="36" xr3:uid="{63063B17-70B0-4F82-91BA-7193B13B806B}" name="Deferral year" dataDxfId="3"/>
    <tableColumn id="37" xr3:uid="{A969590D-8661-44B6-8606-A4B5C71CC489}" name="Marital Status" dataDxfId="2"/>
    <tableColumn id="38" xr3:uid="{7F6F94A9-81AE-4114-9FF4-3CDD58B0AE84}" name="Job Title" dataDxfId="1"/>
    <tableColumn id="25" xr3:uid="{AA4E3C9C-E8B9-4283-89D6-BD6C6D997A55}" name="Employment Sector " dataDxfId="0"/>
  </tableColumns>
  <tableStyleInfo name="TableStyleMedium5"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hania.brown27@gmail.com" TargetMode="External"/><Relationship Id="rId13" Type="http://schemas.openxmlformats.org/officeDocument/2006/relationships/hyperlink" Target="mailto:ea13y7@gmail.com" TargetMode="External"/><Relationship Id="rId18" Type="http://schemas.openxmlformats.org/officeDocument/2006/relationships/hyperlink" Target="mailto:skhia.hardeman05@gmail.com" TargetMode="External"/><Relationship Id="rId26" Type="http://schemas.openxmlformats.org/officeDocument/2006/relationships/hyperlink" Target="mailto:faithwashington315@gmail.com" TargetMode="External"/><Relationship Id="rId3" Type="http://schemas.openxmlformats.org/officeDocument/2006/relationships/hyperlink" Target="mailto:sharodonj@gmail.com" TargetMode="External"/><Relationship Id="rId21" Type="http://schemas.openxmlformats.org/officeDocument/2006/relationships/hyperlink" Target="mailto:taylorwilson56429@gmail.com" TargetMode="External"/><Relationship Id="rId7" Type="http://schemas.openxmlformats.org/officeDocument/2006/relationships/hyperlink" Target="mailto:christenewarner2@icloud.com" TargetMode="External"/><Relationship Id="rId12" Type="http://schemas.openxmlformats.org/officeDocument/2006/relationships/hyperlink" Target="mailto:olveramarillyn861@gmail.com" TargetMode="External"/><Relationship Id="rId17" Type="http://schemas.openxmlformats.org/officeDocument/2006/relationships/hyperlink" Target="mailto:alsobrookrianna@gmail.com" TargetMode="External"/><Relationship Id="rId25" Type="http://schemas.openxmlformats.org/officeDocument/2006/relationships/hyperlink" Target="mailto:Elizabethsoutherland23@gmail.com" TargetMode="External"/><Relationship Id="rId2" Type="http://schemas.openxmlformats.org/officeDocument/2006/relationships/hyperlink" Target="mailto:Mya8@g.clemson.edu" TargetMode="External"/><Relationship Id="rId16" Type="http://schemas.openxmlformats.org/officeDocument/2006/relationships/hyperlink" Target="mailto:zakiyaclayborn06@gmail.com" TargetMode="External"/><Relationship Id="rId20" Type="http://schemas.openxmlformats.org/officeDocument/2006/relationships/hyperlink" Target="mailto:arianaajk23@gmail.com" TargetMode="External"/><Relationship Id="rId29" Type="http://schemas.openxmlformats.org/officeDocument/2006/relationships/hyperlink" Target="mailto:micahnasir@icloud.com" TargetMode="External"/><Relationship Id="rId1" Type="http://schemas.openxmlformats.org/officeDocument/2006/relationships/hyperlink" Target="mailto:Cjduck0828@gmail.com" TargetMode="External"/><Relationship Id="rId6" Type="http://schemas.openxmlformats.org/officeDocument/2006/relationships/hyperlink" Target="mailto:shakemiaturner@gmail.com" TargetMode="External"/><Relationship Id="rId11" Type="http://schemas.openxmlformats.org/officeDocument/2006/relationships/hyperlink" Target="mailto:Kelleyking016@gmail.com" TargetMode="External"/><Relationship Id="rId24" Type="http://schemas.openxmlformats.org/officeDocument/2006/relationships/hyperlink" Target="mailto:aponder03@yahoo.com" TargetMode="External"/><Relationship Id="rId5" Type="http://schemas.openxmlformats.org/officeDocument/2006/relationships/hyperlink" Target="mailto:t_idalia@yahoo.com" TargetMode="External"/><Relationship Id="rId15" Type="http://schemas.openxmlformats.org/officeDocument/2006/relationships/hyperlink" Target="mailto:Byrdmya47@gmail.com" TargetMode="External"/><Relationship Id="rId23" Type="http://schemas.openxmlformats.org/officeDocument/2006/relationships/hyperlink" Target="mailto:emilydrummonds3@gmail.com" TargetMode="External"/><Relationship Id="rId28" Type="http://schemas.openxmlformats.org/officeDocument/2006/relationships/hyperlink" Target="mailto:naija.dubose@gmail.com" TargetMode="External"/><Relationship Id="rId10" Type="http://schemas.openxmlformats.org/officeDocument/2006/relationships/hyperlink" Target="mailto:lewisld93@gmail.com" TargetMode="External"/><Relationship Id="rId19" Type="http://schemas.openxmlformats.org/officeDocument/2006/relationships/hyperlink" Target="mailto:xoxo.jaden@icloud.com" TargetMode="External"/><Relationship Id="rId31" Type="http://schemas.openxmlformats.org/officeDocument/2006/relationships/table" Target="../tables/table1.xml"/><Relationship Id="rId4" Type="http://schemas.openxmlformats.org/officeDocument/2006/relationships/hyperlink" Target="mailto:jacbrown1433@gmail.com" TargetMode="External"/><Relationship Id="rId9" Type="http://schemas.openxmlformats.org/officeDocument/2006/relationships/hyperlink" Target="mailto:Savannah.meeler2002@gmail.com" TargetMode="External"/><Relationship Id="rId14" Type="http://schemas.openxmlformats.org/officeDocument/2006/relationships/hyperlink" Target="mailto:justin1600e@gmail.com" TargetMode="External"/><Relationship Id="rId22" Type="http://schemas.openxmlformats.org/officeDocument/2006/relationships/hyperlink" Target="mailto:haydenzumbrum@gmail.com" TargetMode="External"/><Relationship Id="rId27" Type="http://schemas.openxmlformats.org/officeDocument/2006/relationships/hyperlink" Target="mailto:smithfatima363@gmail.com"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144"/>
  <sheetViews>
    <sheetView tabSelected="1" showOutlineSymbols="0" showWhiteSpace="0" zoomScale="60" zoomScaleNormal="60" workbookViewId="0">
      <pane xSplit="1" topLeftCell="B1" activePane="topRight" state="frozen"/>
      <selection pane="topRight" activeCell="J62" sqref="J62"/>
    </sheetView>
  </sheetViews>
  <sheetFormatPr defaultRowHeight="13.8"/>
  <cols>
    <col min="1" max="1" width="23.19921875" style="3" customWidth="1"/>
    <col min="2" max="2" width="19.296875" style="3" customWidth="1"/>
    <col min="3" max="3" width="8.3984375" style="5" customWidth="1"/>
    <col min="4" max="4" width="8.796875" style="5" customWidth="1"/>
    <col min="5" max="5" width="14.5" style="5" customWidth="1"/>
    <col min="6" max="6" width="12.19921875" style="3" customWidth="1"/>
    <col min="7" max="7" width="25.59765625" style="3" customWidth="1"/>
    <col min="8" max="8" width="12.296875" style="2" customWidth="1"/>
    <col min="9" max="9" width="21.296875" style="5" customWidth="1"/>
    <col min="10" max="10" width="18.3984375" style="3" customWidth="1"/>
    <col min="11" max="11" width="30.19921875" style="3" bestFit="1" customWidth="1"/>
    <col min="12" max="12" width="14.59765625" style="3" bestFit="1" customWidth="1"/>
    <col min="13" max="13" width="11" style="5" bestFit="1" customWidth="1"/>
    <col min="14" max="14" width="13.8984375" style="3" bestFit="1" customWidth="1"/>
    <col min="15" max="15" width="28.3984375" style="3" bestFit="1" customWidth="1"/>
    <col min="16" max="16" width="13.296875" style="3" bestFit="1" customWidth="1"/>
    <col min="17" max="17" width="13.296875" style="5" bestFit="1" customWidth="1"/>
    <col min="18" max="18" width="16.19921875" style="3" bestFit="1" customWidth="1"/>
    <col min="19" max="19" width="27.5" style="3" bestFit="1" customWidth="1"/>
    <col min="20" max="20" width="13.59765625" style="3" bestFit="1" customWidth="1"/>
    <col min="21" max="21" width="28.3984375" style="36" bestFit="1" customWidth="1"/>
    <col min="22" max="22" width="28.19921875" style="2" customWidth="1"/>
    <col min="23" max="24" width="52.796875" style="2" customWidth="1"/>
    <col min="25" max="27" width="56.3984375" style="2" customWidth="1"/>
    <col min="28" max="31" width="44" style="3" customWidth="1"/>
    <col min="32" max="32" width="12.3984375" style="5" customWidth="1"/>
    <col min="33" max="33" width="16.09765625" customWidth="1"/>
    <col min="34" max="34" width="14.09765625" style="8" customWidth="1"/>
    <col min="35" max="35" width="17.69921875" style="9" customWidth="1"/>
    <col min="36" max="36" width="15" style="8" customWidth="1"/>
    <col min="37" max="37" width="18.5" style="8" customWidth="1"/>
    <col min="38" max="38" width="20.296875" customWidth="1"/>
    <col min="40" max="41" width="48.5" style="1" customWidth="1"/>
  </cols>
  <sheetData>
    <row r="1" spans="1:42">
      <c r="A1" s="77" t="s">
        <v>897</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row>
    <row r="2" spans="1:42" s="6" customFormat="1" ht="41.4">
      <c r="A2" s="4" t="s">
        <v>774</v>
      </c>
      <c r="B2" s="4" t="s">
        <v>4</v>
      </c>
      <c r="C2" s="4" t="s">
        <v>775</v>
      </c>
      <c r="D2" s="4" t="s">
        <v>776</v>
      </c>
      <c r="E2" s="4" t="s">
        <v>1068</v>
      </c>
      <c r="F2" s="4" t="s">
        <v>777</v>
      </c>
      <c r="G2" s="4" t="s">
        <v>781</v>
      </c>
      <c r="H2" s="4" t="s">
        <v>782</v>
      </c>
      <c r="I2" s="4" t="s">
        <v>778</v>
      </c>
      <c r="J2" s="4" t="s">
        <v>779</v>
      </c>
      <c r="K2" s="4" t="s">
        <v>780</v>
      </c>
      <c r="L2" s="4" t="s">
        <v>784</v>
      </c>
      <c r="M2" s="4" t="s">
        <v>785</v>
      </c>
      <c r="N2" s="4" t="s">
        <v>786</v>
      </c>
      <c r="O2" s="4" t="s">
        <v>787</v>
      </c>
      <c r="P2" s="4" t="s">
        <v>783</v>
      </c>
      <c r="Q2" s="4" t="s">
        <v>788</v>
      </c>
      <c r="R2" s="4" t="s">
        <v>789</v>
      </c>
      <c r="S2" s="4" t="s">
        <v>790</v>
      </c>
      <c r="T2" s="4" t="s">
        <v>791</v>
      </c>
      <c r="U2" s="36" t="s">
        <v>792</v>
      </c>
      <c r="V2" s="4" t="s">
        <v>1</v>
      </c>
      <c r="W2" s="4" t="s">
        <v>3</v>
      </c>
      <c r="X2" s="4" t="s">
        <v>793</v>
      </c>
      <c r="Y2" s="4" t="s">
        <v>1111</v>
      </c>
      <c r="Z2" s="4" t="s">
        <v>1051</v>
      </c>
      <c r="AA2" s="4" t="s">
        <v>900</v>
      </c>
      <c r="AB2" s="4" t="s">
        <v>794</v>
      </c>
      <c r="AC2" s="4" t="s">
        <v>927</v>
      </c>
      <c r="AD2" s="4" t="s">
        <v>923</v>
      </c>
      <c r="AE2" s="4" t="s">
        <v>969</v>
      </c>
      <c r="AF2" s="4" t="s">
        <v>928</v>
      </c>
      <c r="AG2" s="4" t="s">
        <v>929</v>
      </c>
      <c r="AH2" s="4" t="s">
        <v>795</v>
      </c>
      <c r="AI2" s="4" t="s">
        <v>0</v>
      </c>
      <c r="AJ2" s="4" t="s">
        <v>2</v>
      </c>
      <c r="AK2" s="4" t="s">
        <v>1074</v>
      </c>
      <c r="AL2" s="4" t="s">
        <v>1075</v>
      </c>
      <c r="AM2" s="6" t="s">
        <v>1076</v>
      </c>
      <c r="AO2" s="10"/>
      <c r="AP2" s="11"/>
    </row>
    <row r="3" spans="1:42" s="6" customFormat="1" ht="39.6">
      <c r="A3" s="2" t="s">
        <v>1167</v>
      </c>
      <c r="B3" s="2" t="s">
        <v>1227</v>
      </c>
      <c r="C3" s="4">
        <v>2025</v>
      </c>
      <c r="D3" s="4" t="s">
        <v>6</v>
      </c>
      <c r="E3" s="5" t="s">
        <v>1069</v>
      </c>
      <c r="F3" s="42">
        <v>39269</v>
      </c>
      <c r="G3" s="43" t="s">
        <v>326</v>
      </c>
      <c r="H3" s="43" t="s">
        <v>1215</v>
      </c>
      <c r="I3" s="2" t="s">
        <v>1216</v>
      </c>
      <c r="J3" s="4">
        <v>2029</v>
      </c>
      <c r="K3" s="2" t="s">
        <v>1217</v>
      </c>
      <c r="L3" s="2" t="s">
        <v>1218</v>
      </c>
      <c r="M3" s="2" t="s">
        <v>414</v>
      </c>
      <c r="N3" s="4" t="s">
        <v>12</v>
      </c>
      <c r="O3" s="2">
        <v>30134</v>
      </c>
      <c r="P3" s="2"/>
      <c r="Q3" s="2"/>
      <c r="R3" s="4"/>
      <c r="S3" s="2" t="str">
        <f>""</f>
        <v/>
      </c>
      <c r="T3" s="2" t="s">
        <v>1219</v>
      </c>
      <c r="U3" s="36" t="s">
        <v>1220</v>
      </c>
      <c r="V3" s="2" t="s">
        <v>1221</v>
      </c>
      <c r="W3" s="2" t="s">
        <v>1222</v>
      </c>
      <c r="X3" s="2" t="s">
        <v>1036</v>
      </c>
      <c r="Y3" s="4">
        <v>14</v>
      </c>
      <c r="Z3" s="2" t="s">
        <v>1223</v>
      </c>
      <c r="AA3" s="2"/>
      <c r="AB3" s="2"/>
      <c r="AC3" s="2"/>
      <c r="AD3" s="2"/>
      <c r="AE3" s="2"/>
      <c r="AF3" s="2" t="s">
        <v>961</v>
      </c>
      <c r="AG3" s="2" t="s">
        <v>1232</v>
      </c>
      <c r="AH3" s="2"/>
      <c r="AI3" s="2" t="s">
        <v>27</v>
      </c>
      <c r="AJ3" s="5"/>
      <c r="AK3" s="3"/>
      <c r="AL3" s="3"/>
      <c r="AM3" s="4"/>
      <c r="AO3" s="10"/>
      <c r="AP3" s="11"/>
    </row>
    <row r="4" spans="1:42" s="6" customFormat="1" ht="35.4" customHeight="1">
      <c r="A4" s="2" t="s">
        <v>1166</v>
      </c>
      <c r="B4" s="2" t="s">
        <v>1224</v>
      </c>
      <c r="C4" s="4">
        <v>2025</v>
      </c>
      <c r="D4" s="4" t="s">
        <v>6</v>
      </c>
      <c r="E4" s="5" t="s">
        <v>1069</v>
      </c>
      <c r="F4" s="42">
        <v>38967</v>
      </c>
      <c r="G4" s="43" t="s">
        <v>1207</v>
      </c>
      <c r="H4" s="43" t="s">
        <v>13</v>
      </c>
      <c r="I4" s="2" t="s">
        <v>1208</v>
      </c>
      <c r="J4" s="4">
        <v>2029</v>
      </c>
      <c r="K4" s="2" t="s">
        <v>165</v>
      </c>
      <c r="L4" s="2" t="s">
        <v>1209</v>
      </c>
      <c r="M4" s="2" t="s">
        <v>11</v>
      </c>
      <c r="N4" s="4" t="s">
        <v>12</v>
      </c>
      <c r="O4" s="2">
        <v>30331</v>
      </c>
      <c r="P4" s="2"/>
      <c r="Q4" s="2"/>
      <c r="R4" s="4"/>
      <c r="S4" s="2" t="str">
        <f>""</f>
        <v/>
      </c>
      <c r="T4" s="59" t="s">
        <v>1210</v>
      </c>
      <c r="U4" s="36">
        <v>7704170841</v>
      </c>
      <c r="V4" s="2" t="s">
        <v>1211</v>
      </c>
      <c r="W4" s="2" t="s">
        <v>1212</v>
      </c>
      <c r="X4" s="2" t="s">
        <v>1213</v>
      </c>
      <c r="Y4" s="4">
        <v>8</v>
      </c>
      <c r="Z4" s="2" t="s">
        <v>1214</v>
      </c>
      <c r="AA4" s="2"/>
      <c r="AB4" s="2"/>
      <c r="AC4" s="2"/>
      <c r="AD4" s="2"/>
      <c r="AE4" s="2"/>
      <c r="AF4" s="2" t="s">
        <v>961</v>
      </c>
      <c r="AG4" s="2" t="s">
        <v>1232</v>
      </c>
      <c r="AH4" s="2"/>
      <c r="AI4" s="2" t="s">
        <v>27</v>
      </c>
      <c r="AJ4" s="5"/>
      <c r="AK4" s="3"/>
      <c r="AL4" s="3"/>
      <c r="AM4" s="4"/>
      <c r="AO4" s="10"/>
      <c r="AP4" s="11"/>
    </row>
    <row r="5" spans="1:42" s="6" customFormat="1" ht="27.6">
      <c r="A5" s="2" t="s">
        <v>1165</v>
      </c>
      <c r="B5" s="2"/>
      <c r="C5" s="4">
        <v>2025</v>
      </c>
      <c r="D5" s="4" t="s">
        <v>18</v>
      </c>
      <c r="E5" s="5" t="s">
        <v>1069</v>
      </c>
      <c r="F5" s="42">
        <v>38832</v>
      </c>
      <c r="G5" s="43" t="s">
        <v>1199</v>
      </c>
      <c r="H5" s="43" t="s">
        <v>13</v>
      </c>
      <c r="I5" s="2" t="s">
        <v>1200</v>
      </c>
      <c r="J5" s="4">
        <v>2029</v>
      </c>
      <c r="K5" s="2" t="s">
        <v>1201</v>
      </c>
      <c r="L5" s="2" t="s">
        <v>1202</v>
      </c>
      <c r="M5" s="2" t="s">
        <v>11</v>
      </c>
      <c r="N5" s="45" t="s">
        <v>12</v>
      </c>
      <c r="O5" s="2">
        <v>30344</v>
      </c>
      <c r="P5" s="2"/>
      <c r="Q5" s="2"/>
      <c r="R5" s="4"/>
      <c r="S5" s="2"/>
      <c r="T5" s="59" t="s">
        <v>1203</v>
      </c>
      <c r="U5" s="36" t="s">
        <v>1235</v>
      </c>
      <c r="V5" s="2" t="s">
        <v>1204</v>
      </c>
      <c r="W5" s="2" t="s">
        <v>1205</v>
      </c>
      <c r="X5" s="2" t="s">
        <v>1036</v>
      </c>
      <c r="Y5" s="4">
        <v>14</v>
      </c>
      <c r="Z5" s="2" t="s">
        <v>1206</v>
      </c>
      <c r="AA5" s="2"/>
      <c r="AB5" s="2"/>
      <c r="AC5" s="2"/>
      <c r="AD5" s="2"/>
      <c r="AE5" s="2"/>
      <c r="AF5" s="2" t="s">
        <v>961</v>
      </c>
      <c r="AG5" s="2" t="s">
        <v>972</v>
      </c>
      <c r="AH5" s="2"/>
      <c r="AI5" s="2" t="s">
        <v>27</v>
      </c>
      <c r="AJ5" s="5"/>
      <c r="AK5" s="3"/>
      <c r="AL5" s="3"/>
      <c r="AM5" s="4"/>
      <c r="AO5" s="10"/>
      <c r="AP5" s="11"/>
    </row>
    <row r="6" spans="1:42" s="6" customFormat="1" ht="25.2" customHeight="1">
      <c r="A6" s="2" t="s">
        <v>1164</v>
      </c>
      <c r="B6" s="2" t="s">
        <v>1225</v>
      </c>
      <c r="C6" s="4">
        <v>2025</v>
      </c>
      <c r="D6" s="4" t="s">
        <v>6</v>
      </c>
      <c r="E6" s="4" t="s">
        <v>1069</v>
      </c>
      <c r="F6" s="42">
        <v>39058</v>
      </c>
      <c r="G6" s="43" t="s">
        <v>1191</v>
      </c>
      <c r="H6" s="43" t="s">
        <v>80</v>
      </c>
      <c r="I6" s="2" t="s">
        <v>1192</v>
      </c>
      <c r="J6" s="4">
        <v>2029</v>
      </c>
      <c r="K6" s="2" t="s">
        <v>51</v>
      </c>
      <c r="L6" s="2" t="s">
        <v>1193</v>
      </c>
      <c r="M6" s="2" t="s">
        <v>79</v>
      </c>
      <c r="N6" s="45" t="s">
        <v>12</v>
      </c>
      <c r="O6" s="2">
        <v>30252</v>
      </c>
      <c r="P6" s="2"/>
      <c r="Q6" s="2"/>
      <c r="R6" s="4"/>
      <c r="S6" s="2" t="str">
        <f>""</f>
        <v/>
      </c>
      <c r="T6" s="2" t="s">
        <v>1194</v>
      </c>
      <c r="U6" s="36" t="s">
        <v>1195</v>
      </c>
      <c r="V6" s="2" t="s">
        <v>1196</v>
      </c>
      <c r="W6" s="2" t="s">
        <v>1197</v>
      </c>
      <c r="X6" s="2" t="s">
        <v>1036</v>
      </c>
      <c r="Y6" s="4">
        <v>15</v>
      </c>
      <c r="Z6" s="2" t="s">
        <v>1198</v>
      </c>
      <c r="AA6" s="2"/>
      <c r="AB6" s="2"/>
      <c r="AC6" s="2"/>
      <c r="AD6" s="2"/>
      <c r="AE6" s="2"/>
      <c r="AF6" s="2" t="s">
        <v>961</v>
      </c>
      <c r="AG6" s="2" t="s">
        <v>1125</v>
      </c>
      <c r="AH6" s="2"/>
      <c r="AI6" s="2" t="s">
        <v>27</v>
      </c>
      <c r="AJ6" s="4"/>
      <c r="AK6" s="2"/>
      <c r="AL6" s="2"/>
      <c r="AM6" s="4"/>
      <c r="AO6" s="10"/>
      <c r="AP6" s="11"/>
    </row>
    <row r="7" spans="1:42" s="6" customFormat="1" ht="39.6">
      <c r="A7" s="2" t="s">
        <v>1163</v>
      </c>
      <c r="B7" s="2"/>
      <c r="C7" s="4">
        <v>2025</v>
      </c>
      <c r="D7" s="4" t="s">
        <v>6</v>
      </c>
      <c r="E7" s="5" t="s">
        <v>1071</v>
      </c>
      <c r="F7" s="42">
        <v>38974</v>
      </c>
      <c r="G7" s="43" t="s">
        <v>263</v>
      </c>
      <c r="H7" s="43" t="s">
        <v>36</v>
      </c>
      <c r="I7" s="2" t="s">
        <v>148</v>
      </c>
      <c r="J7" s="4">
        <v>2029</v>
      </c>
      <c r="K7" s="2" t="s">
        <v>1184</v>
      </c>
      <c r="L7" s="72" t="s">
        <v>1185</v>
      </c>
      <c r="M7" s="72" t="s">
        <v>176</v>
      </c>
      <c r="N7" s="45" t="s">
        <v>12</v>
      </c>
      <c r="O7" s="2">
        <v>30066</v>
      </c>
      <c r="P7" s="2"/>
      <c r="Q7" s="2"/>
      <c r="R7" s="4"/>
      <c r="S7" s="2" t="str">
        <f>""</f>
        <v/>
      </c>
      <c r="T7" s="2" t="s">
        <v>1188</v>
      </c>
      <c r="U7" s="36">
        <v>4704956478</v>
      </c>
      <c r="V7" s="2" t="s">
        <v>1189</v>
      </c>
      <c r="W7" s="2" t="s">
        <v>267</v>
      </c>
      <c r="X7" s="2" t="s">
        <v>1036</v>
      </c>
      <c r="Y7" s="4">
        <v>11</v>
      </c>
      <c r="Z7" s="72" t="s">
        <v>1190</v>
      </c>
      <c r="AA7" s="2"/>
      <c r="AB7" s="2"/>
      <c r="AC7" s="2"/>
      <c r="AD7" s="2"/>
      <c r="AE7" s="2"/>
      <c r="AF7" s="2" t="s">
        <v>961</v>
      </c>
      <c r="AG7" s="2" t="s">
        <v>1120</v>
      </c>
      <c r="AH7" s="2"/>
      <c r="AI7" s="2" t="s">
        <v>27</v>
      </c>
      <c r="AJ7" s="5"/>
      <c r="AK7" s="3"/>
      <c r="AL7" s="3"/>
      <c r="AM7" s="4"/>
      <c r="AO7" s="10"/>
      <c r="AP7" s="11"/>
    </row>
    <row r="8" spans="1:42" s="6" customFormat="1" ht="26.4">
      <c r="A8" s="2" t="s">
        <v>1162</v>
      </c>
      <c r="B8" s="2"/>
      <c r="C8" s="4">
        <v>2025</v>
      </c>
      <c r="D8" s="4" t="s">
        <v>6</v>
      </c>
      <c r="E8" s="5" t="s">
        <v>1069</v>
      </c>
      <c r="F8" s="42">
        <v>39004</v>
      </c>
      <c r="G8" s="43" t="s">
        <v>1177</v>
      </c>
      <c r="H8" s="43" t="s">
        <v>1186</v>
      </c>
      <c r="I8" s="3" t="s">
        <v>1100</v>
      </c>
      <c r="J8" s="4">
        <v>2029</v>
      </c>
      <c r="K8" s="2" t="s">
        <v>1178</v>
      </c>
      <c r="L8" s="2" t="s">
        <v>1179</v>
      </c>
      <c r="M8" s="2" t="s">
        <v>1187</v>
      </c>
      <c r="N8" s="45" t="s">
        <v>12</v>
      </c>
      <c r="O8" s="2">
        <v>30132</v>
      </c>
      <c r="P8" s="2"/>
      <c r="Q8" s="2"/>
      <c r="R8" s="4"/>
      <c r="S8" s="2" t="str">
        <f>""</f>
        <v/>
      </c>
      <c r="T8" s="2" t="s">
        <v>1180</v>
      </c>
      <c r="U8" s="36">
        <v>6784148852</v>
      </c>
      <c r="V8" s="2" t="s">
        <v>1181</v>
      </c>
      <c r="W8" s="2" t="s">
        <v>1182</v>
      </c>
      <c r="X8" s="2" t="s">
        <v>1144</v>
      </c>
      <c r="Y8" s="4">
        <v>3</v>
      </c>
      <c r="Z8" s="2" t="s">
        <v>1183</v>
      </c>
      <c r="AA8" s="2"/>
      <c r="AB8" s="2"/>
      <c r="AC8" s="2"/>
      <c r="AD8" s="2"/>
      <c r="AE8" s="2"/>
      <c r="AF8" s="2" t="s">
        <v>961</v>
      </c>
      <c r="AG8" s="2" t="s">
        <v>1107</v>
      </c>
      <c r="AH8" s="2"/>
      <c r="AI8" s="2" t="s">
        <v>27</v>
      </c>
      <c r="AJ8" s="5"/>
      <c r="AK8" s="3"/>
      <c r="AL8" s="3"/>
      <c r="AM8" s="4"/>
      <c r="AO8" s="10"/>
      <c r="AP8" s="11"/>
    </row>
    <row r="9" spans="1:42" s="6" customFormat="1" ht="39.6">
      <c r="A9" s="2" t="s">
        <v>1161</v>
      </c>
      <c r="B9" s="2"/>
      <c r="C9" s="4">
        <v>2025</v>
      </c>
      <c r="D9" s="4" t="s">
        <v>6</v>
      </c>
      <c r="E9" s="5" t="s">
        <v>1069</v>
      </c>
      <c r="F9" s="42">
        <v>39002</v>
      </c>
      <c r="G9" s="43" t="s">
        <v>722</v>
      </c>
      <c r="H9" s="43" t="s">
        <v>13</v>
      </c>
      <c r="I9" s="2" t="s">
        <v>1169</v>
      </c>
      <c r="J9" s="4">
        <v>2029</v>
      </c>
      <c r="K9" s="2" t="s">
        <v>76</v>
      </c>
      <c r="L9" s="2" t="s">
        <v>1170</v>
      </c>
      <c r="M9" s="2" t="s">
        <v>11</v>
      </c>
      <c r="N9" s="45" t="s">
        <v>12</v>
      </c>
      <c r="O9" s="2">
        <v>30349</v>
      </c>
      <c r="P9" s="2"/>
      <c r="Q9" s="2"/>
      <c r="R9" s="4"/>
      <c r="S9" s="2" t="str">
        <f>""</f>
        <v/>
      </c>
      <c r="T9" s="59" t="s">
        <v>1172</v>
      </c>
      <c r="U9" s="36" t="s">
        <v>1173</v>
      </c>
      <c r="V9" s="2" t="s">
        <v>1174</v>
      </c>
      <c r="W9" s="2" t="s">
        <v>1175</v>
      </c>
      <c r="X9" s="2" t="s">
        <v>1036</v>
      </c>
      <c r="Y9" s="4">
        <v>16</v>
      </c>
      <c r="Z9" s="2" t="s">
        <v>1176</v>
      </c>
      <c r="AA9" s="2"/>
      <c r="AB9" s="2"/>
      <c r="AC9" s="2"/>
      <c r="AD9" s="2"/>
      <c r="AE9" s="2"/>
      <c r="AF9" s="2" t="s">
        <v>961</v>
      </c>
      <c r="AG9" s="2" t="s">
        <v>1231</v>
      </c>
      <c r="AH9" s="2"/>
      <c r="AI9" s="2" t="s">
        <v>27</v>
      </c>
      <c r="AJ9" s="5"/>
      <c r="AK9" s="3"/>
      <c r="AL9" s="3"/>
      <c r="AM9" s="4"/>
      <c r="AO9" s="10"/>
      <c r="AP9" s="11"/>
    </row>
    <row r="10" spans="1:42" s="6" customFormat="1" ht="41.4">
      <c r="A10" s="2" t="s">
        <v>1154</v>
      </c>
      <c r="B10" s="2"/>
      <c r="C10" s="4">
        <v>2025</v>
      </c>
      <c r="D10" s="4" t="s">
        <v>6</v>
      </c>
      <c r="E10" s="5" t="s">
        <v>1069</v>
      </c>
      <c r="F10" s="42">
        <v>39248</v>
      </c>
      <c r="G10" s="43" t="s">
        <v>316</v>
      </c>
      <c r="H10" s="43" t="s">
        <v>13</v>
      </c>
      <c r="I10" s="2" t="s">
        <v>1155</v>
      </c>
      <c r="J10" s="4">
        <v>2029</v>
      </c>
      <c r="K10" s="2" t="s">
        <v>1156</v>
      </c>
      <c r="L10" s="2" t="s">
        <v>1157</v>
      </c>
      <c r="M10" s="2" t="s">
        <v>11</v>
      </c>
      <c r="N10" s="45" t="s">
        <v>12</v>
      </c>
      <c r="O10" s="2">
        <v>30315</v>
      </c>
      <c r="P10" s="2"/>
      <c r="Q10" s="2"/>
      <c r="R10" s="4"/>
      <c r="S10" s="2" t="str">
        <f>""</f>
        <v/>
      </c>
      <c r="T10" s="59" t="s">
        <v>1171</v>
      </c>
      <c r="U10" s="36">
        <v>4709296610</v>
      </c>
      <c r="V10" s="2" t="s">
        <v>1158</v>
      </c>
      <c r="W10" s="2" t="s">
        <v>1159</v>
      </c>
      <c r="X10" s="2" t="s">
        <v>1036</v>
      </c>
      <c r="Y10" s="4">
        <v>8</v>
      </c>
      <c r="Z10" s="2" t="s">
        <v>1160</v>
      </c>
      <c r="AA10" s="2"/>
      <c r="AB10" s="2"/>
      <c r="AC10" s="2"/>
      <c r="AD10" s="2"/>
      <c r="AE10" s="2"/>
      <c r="AF10" s="2" t="s">
        <v>961</v>
      </c>
      <c r="AG10" s="2"/>
      <c r="AH10" s="2"/>
      <c r="AI10" s="2" t="s">
        <v>38</v>
      </c>
      <c r="AJ10" s="5"/>
      <c r="AK10" s="3"/>
      <c r="AL10" s="3"/>
      <c r="AM10" s="4"/>
      <c r="AO10" s="10"/>
      <c r="AP10" s="11"/>
    </row>
    <row r="11" spans="1:42" s="6" customFormat="1" ht="26.4">
      <c r="A11" s="2" t="s">
        <v>1146</v>
      </c>
      <c r="B11" s="2"/>
      <c r="C11" s="4">
        <v>2025</v>
      </c>
      <c r="D11" s="4" t="s">
        <v>18</v>
      </c>
      <c r="E11" s="5" t="s">
        <v>1069</v>
      </c>
      <c r="F11" s="42">
        <v>39031</v>
      </c>
      <c r="G11" s="43" t="s">
        <v>316</v>
      </c>
      <c r="H11" s="43" t="s">
        <v>13</v>
      </c>
      <c r="I11" s="2" t="s">
        <v>1147</v>
      </c>
      <c r="J11" s="4">
        <v>2029</v>
      </c>
      <c r="K11" s="2" t="s">
        <v>334</v>
      </c>
      <c r="L11" s="2" t="s">
        <v>1148</v>
      </c>
      <c r="M11" s="23" t="s">
        <v>11</v>
      </c>
      <c r="N11" s="45" t="s">
        <v>12</v>
      </c>
      <c r="O11" s="2">
        <v>30315</v>
      </c>
      <c r="P11" s="2"/>
      <c r="Q11" s="2"/>
      <c r="R11" s="4"/>
      <c r="S11" s="2" t="str">
        <f>""</f>
        <v/>
      </c>
      <c r="T11" s="2" t="s">
        <v>1149</v>
      </c>
      <c r="U11" s="72" t="s">
        <v>1150</v>
      </c>
      <c r="V11" s="2" t="s">
        <v>1151</v>
      </c>
      <c r="W11" s="2" t="s">
        <v>1152</v>
      </c>
      <c r="X11" s="2" t="s">
        <v>1036</v>
      </c>
      <c r="Y11" s="4">
        <v>5</v>
      </c>
      <c r="Z11" s="2" t="s">
        <v>1153</v>
      </c>
      <c r="AA11" s="2"/>
      <c r="AB11" s="2"/>
      <c r="AC11" s="2"/>
      <c r="AD11" s="2"/>
      <c r="AE11" s="2"/>
      <c r="AF11" s="2" t="s">
        <v>961</v>
      </c>
      <c r="AG11" s="2" t="s">
        <v>1108</v>
      </c>
      <c r="AH11" s="2"/>
      <c r="AI11" s="2" t="s">
        <v>27</v>
      </c>
      <c r="AJ11" s="5"/>
      <c r="AK11" s="3"/>
      <c r="AL11" s="3"/>
      <c r="AM11" s="4"/>
      <c r="AO11" s="10"/>
      <c r="AP11" s="11"/>
    </row>
    <row r="12" spans="1:42" s="6" customFormat="1" ht="28.8">
      <c r="A12" s="2" t="s">
        <v>1138</v>
      </c>
      <c r="B12" s="2" t="s">
        <v>1226</v>
      </c>
      <c r="C12" s="4">
        <v>2025</v>
      </c>
      <c r="D12" s="4" t="s">
        <v>6</v>
      </c>
      <c r="E12" s="4" t="s">
        <v>1077</v>
      </c>
      <c r="F12" s="42">
        <v>39402</v>
      </c>
      <c r="G12" s="43" t="s">
        <v>722</v>
      </c>
      <c r="H12" s="43" t="s">
        <v>13</v>
      </c>
      <c r="I12" s="2" t="s">
        <v>7</v>
      </c>
      <c r="J12" s="4">
        <v>2029</v>
      </c>
      <c r="K12" s="2" t="s">
        <v>1139</v>
      </c>
      <c r="L12" s="2" t="s">
        <v>1140</v>
      </c>
      <c r="M12" s="2" t="s">
        <v>11</v>
      </c>
      <c r="N12" s="45" t="s">
        <v>12</v>
      </c>
      <c r="O12" s="2">
        <v>30349</v>
      </c>
      <c r="P12" s="2"/>
      <c r="Q12" s="2"/>
      <c r="R12" s="4"/>
      <c r="S12" s="2" t="str">
        <f>""</f>
        <v/>
      </c>
      <c r="T12" s="74" t="s">
        <v>1141</v>
      </c>
      <c r="U12" s="73">
        <v>8452190462</v>
      </c>
      <c r="V12" s="2" t="s">
        <v>1142</v>
      </c>
      <c r="W12" s="72" t="s">
        <v>1143</v>
      </c>
      <c r="X12" s="2" t="s">
        <v>1144</v>
      </c>
      <c r="Y12" s="4">
        <v>4</v>
      </c>
      <c r="Z12" s="2" t="s">
        <v>1145</v>
      </c>
      <c r="AA12" s="2"/>
      <c r="AB12" s="2"/>
      <c r="AC12" s="2"/>
      <c r="AD12" s="2"/>
      <c r="AE12" s="2"/>
      <c r="AF12" s="2" t="s">
        <v>961</v>
      </c>
      <c r="AG12" s="2" t="s">
        <v>981</v>
      </c>
      <c r="AH12" s="2"/>
      <c r="AI12" s="2" t="s">
        <v>27</v>
      </c>
      <c r="AJ12" s="4"/>
      <c r="AK12" s="2"/>
      <c r="AL12" s="2"/>
      <c r="AM12" s="4"/>
      <c r="AO12" s="10"/>
      <c r="AP12" s="11"/>
    </row>
    <row r="13" spans="1:42" s="6" customFormat="1" ht="39.6" customHeight="1">
      <c r="A13" s="2" t="s">
        <v>986</v>
      </c>
      <c r="B13" s="2"/>
      <c r="C13" s="4">
        <v>2024</v>
      </c>
      <c r="D13" s="4" t="s">
        <v>6</v>
      </c>
      <c r="E13" s="4" t="s">
        <v>1069</v>
      </c>
      <c r="F13" s="42">
        <v>38938</v>
      </c>
      <c r="G13" s="43" t="s">
        <v>998</v>
      </c>
      <c r="H13" s="43" t="s">
        <v>13</v>
      </c>
      <c r="I13" s="2" t="s">
        <v>129</v>
      </c>
      <c r="J13" s="4">
        <v>2028</v>
      </c>
      <c r="K13" s="2" t="s">
        <v>76</v>
      </c>
      <c r="L13" s="23" t="s">
        <v>1003</v>
      </c>
      <c r="M13" s="23" t="s">
        <v>11</v>
      </c>
      <c r="N13" s="45" t="s">
        <v>12</v>
      </c>
      <c r="O13" s="23">
        <v>30349</v>
      </c>
      <c r="P13" s="2"/>
      <c r="Q13" s="2"/>
      <c r="R13" s="4"/>
      <c r="S13" s="2" t="str">
        <f>""</f>
        <v/>
      </c>
      <c r="T13" s="59" t="s">
        <v>1011</v>
      </c>
      <c r="U13" s="36" t="s">
        <v>1012</v>
      </c>
      <c r="V13" s="50" t="s">
        <v>1024</v>
      </c>
      <c r="W13" s="2" t="s">
        <v>1016</v>
      </c>
      <c r="X13" s="2" t="s">
        <v>1036</v>
      </c>
      <c r="Y13" s="4">
        <v>6</v>
      </c>
      <c r="Z13" s="2" t="s">
        <v>1052</v>
      </c>
      <c r="AA13" s="2"/>
      <c r="AB13" s="2"/>
      <c r="AC13" s="2"/>
      <c r="AD13" s="2" t="s">
        <v>1243</v>
      </c>
      <c r="AE13" s="2"/>
      <c r="AF13" s="2" t="s">
        <v>961</v>
      </c>
      <c r="AG13" s="2" t="s">
        <v>1121</v>
      </c>
      <c r="AH13" s="2"/>
      <c r="AI13" s="2" t="s">
        <v>27</v>
      </c>
      <c r="AJ13" s="4"/>
      <c r="AK13" s="2"/>
      <c r="AL13" s="2"/>
      <c r="AO13" s="10"/>
      <c r="AP13" s="11"/>
    </row>
    <row r="14" spans="1:42" s="6" customFormat="1" ht="45" customHeight="1">
      <c r="A14" s="2" t="s">
        <v>987</v>
      </c>
      <c r="B14" s="2"/>
      <c r="C14" s="4">
        <v>2024</v>
      </c>
      <c r="D14" s="4" t="s">
        <v>6</v>
      </c>
      <c r="E14" s="4" t="s">
        <v>1069</v>
      </c>
      <c r="F14" s="42">
        <v>38667</v>
      </c>
      <c r="G14" s="43" t="s">
        <v>998</v>
      </c>
      <c r="H14" s="43" t="s">
        <v>13</v>
      </c>
      <c r="I14" s="2" t="s">
        <v>1136</v>
      </c>
      <c r="J14" s="4">
        <v>2028</v>
      </c>
      <c r="K14" s="2" t="s">
        <v>165</v>
      </c>
      <c r="L14" s="44" t="s">
        <v>1006</v>
      </c>
      <c r="M14" s="44" t="s">
        <v>11</v>
      </c>
      <c r="N14" s="48" t="s">
        <v>1007</v>
      </c>
      <c r="O14" s="49">
        <v>30349</v>
      </c>
      <c r="P14" s="2"/>
      <c r="Q14" s="2"/>
      <c r="R14" s="4"/>
      <c r="S14" s="2"/>
      <c r="T14" s="59" t="s">
        <v>1013</v>
      </c>
      <c r="U14" s="36">
        <v>7703597497</v>
      </c>
      <c r="V14" s="2" t="s">
        <v>1027</v>
      </c>
      <c r="W14" s="2" t="s">
        <v>1015</v>
      </c>
      <c r="X14" s="2" t="s">
        <v>1036</v>
      </c>
      <c r="Y14" s="4">
        <v>7</v>
      </c>
      <c r="Z14" s="2" t="s">
        <v>1053</v>
      </c>
      <c r="AA14" s="2"/>
      <c r="AB14" s="2"/>
      <c r="AC14" s="2"/>
      <c r="AD14" s="2" t="s">
        <v>1120</v>
      </c>
      <c r="AE14" s="2"/>
      <c r="AF14" s="2" t="s">
        <v>961</v>
      </c>
      <c r="AG14" s="2" t="s">
        <v>1120</v>
      </c>
      <c r="AH14" s="2"/>
      <c r="AI14" s="2" t="s">
        <v>27</v>
      </c>
      <c r="AJ14" s="4"/>
      <c r="AK14" s="2"/>
      <c r="AL14" s="2"/>
      <c r="AO14" s="10"/>
      <c r="AP14" s="11"/>
    </row>
    <row r="15" spans="1:42" s="6" customFormat="1" ht="48.6" customHeight="1">
      <c r="A15" s="2" t="s">
        <v>988</v>
      </c>
      <c r="B15" s="2"/>
      <c r="C15" s="4">
        <v>2024</v>
      </c>
      <c r="D15" s="4" t="s">
        <v>6</v>
      </c>
      <c r="E15" s="4" t="s">
        <v>1069</v>
      </c>
      <c r="F15" s="42">
        <v>38798</v>
      </c>
      <c r="G15" s="43" t="s">
        <v>994</v>
      </c>
      <c r="H15" s="43" t="s">
        <v>36</v>
      </c>
      <c r="I15" s="2" t="s">
        <v>1228</v>
      </c>
      <c r="J15" s="4">
        <v>2028</v>
      </c>
      <c r="K15" s="2" t="s">
        <v>522</v>
      </c>
      <c r="L15" s="51" t="s">
        <v>1039</v>
      </c>
      <c r="M15" s="51" t="s">
        <v>176</v>
      </c>
      <c r="N15" s="47" t="s">
        <v>12</v>
      </c>
      <c r="O15" s="46">
        <v>30008</v>
      </c>
      <c r="P15" s="2"/>
      <c r="Q15" s="2"/>
      <c r="R15" s="4"/>
      <c r="S15" s="2" t="str">
        <f>""</f>
        <v/>
      </c>
      <c r="T15" s="58" t="s">
        <v>1044</v>
      </c>
      <c r="U15" s="36" t="s">
        <v>1045</v>
      </c>
      <c r="V15" s="2" t="s">
        <v>83</v>
      </c>
      <c r="W15" s="2" t="s">
        <v>1028</v>
      </c>
      <c r="X15" s="2" t="s">
        <v>1036</v>
      </c>
      <c r="Y15" s="4">
        <v>14</v>
      </c>
      <c r="Z15" s="2" t="s">
        <v>1054</v>
      </c>
      <c r="AA15" s="2"/>
      <c r="AB15" s="2"/>
      <c r="AC15" s="2"/>
      <c r="AD15" s="2"/>
      <c r="AE15" s="2" t="s">
        <v>974</v>
      </c>
      <c r="AF15" s="2" t="s">
        <v>961</v>
      </c>
      <c r="AG15" s="2" t="s">
        <v>1107</v>
      </c>
      <c r="AH15" s="2"/>
      <c r="AI15" s="2" t="s">
        <v>27</v>
      </c>
      <c r="AJ15" s="4"/>
      <c r="AK15" s="2"/>
      <c r="AL15" s="2"/>
      <c r="AO15" s="10"/>
      <c r="AP15" s="11"/>
    </row>
    <row r="16" spans="1:42" s="6" customFormat="1" ht="39" customHeight="1">
      <c r="A16" s="2" t="s">
        <v>989</v>
      </c>
      <c r="B16" s="2" t="s">
        <v>1168</v>
      </c>
      <c r="C16" s="4">
        <v>2024</v>
      </c>
      <c r="D16" s="4" t="s">
        <v>6</v>
      </c>
      <c r="E16" s="4" t="s">
        <v>1069</v>
      </c>
      <c r="F16" s="42">
        <v>38785</v>
      </c>
      <c r="G16" s="43" t="s">
        <v>231</v>
      </c>
      <c r="H16" s="43" t="s">
        <v>207</v>
      </c>
      <c r="I16" s="2" t="s">
        <v>280</v>
      </c>
      <c r="J16" s="4">
        <v>2028</v>
      </c>
      <c r="K16" s="2" t="s">
        <v>999</v>
      </c>
      <c r="L16" s="51" t="s">
        <v>1040</v>
      </c>
      <c r="M16" s="51" t="s">
        <v>1041</v>
      </c>
      <c r="N16" s="47" t="s">
        <v>1004</v>
      </c>
      <c r="O16" s="46">
        <v>30058</v>
      </c>
      <c r="P16" s="2"/>
      <c r="Q16" s="2"/>
      <c r="R16" s="4"/>
      <c r="S16" s="2" t="str">
        <f>""</f>
        <v/>
      </c>
      <c r="T16" s="59" t="s">
        <v>1046</v>
      </c>
      <c r="U16" s="36" t="s">
        <v>1047</v>
      </c>
      <c r="V16" s="2" t="s">
        <v>1030</v>
      </c>
      <c r="W16" s="2" t="s">
        <v>1029</v>
      </c>
      <c r="X16" s="2" t="s">
        <v>1036</v>
      </c>
      <c r="Y16" s="4">
        <v>15</v>
      </c>
      <c r="Z16" s="2" t="s">
        <v>1055</v>
      </c>
      <c r="AA16" s="2"/>
      <c r="AB16" s="2"/>
      <c r="AC16" s="2"/>
      <c r="AD16" s="2"/>
      <c r="AE16" s="2" t="s">
        <v>974</v>
      </c>
      <c r="AF16" s="2" t="s">
        <v>961</v>
      </c>
      <c r="AG16" s="2"/>
      <c r="AH16" s="2"/>
      <c r="AI16" s="2" t="s">
        <v>27</v>
      </c>
      <c r="AJ16" s="4"/>
      <c r="AK16" s="2"/>
      <c r="AL16" s="2"/>
      <c r="AO16" s="10"/>
      <c r="AP16" s="11"/>
    </row>
    <row r="17" spans="1:42" s="6" customFormat="1" ht="46.2" customHeight="1">
      <c r="A17" s="2" t="s">
        <v>992</v>
      </c>
      <c r="B17" s="2"/>
      <c r="C17" s="4">
        <v>2024</v>
      </c>
      <c r="D17" s="4" t="s">
        <v>6</v>
      </c>
      <c r="E17" s="4" t="s">
        <v>1070</v>
      </c>
      <c r="F17" s="42">
        <v>38765</v>
      </c>
      <c r="G17" s="43" t="s">
        <v>174</v>
      </c>
      <c r="H17" s="43" t="s">
        <v>65</v>
      </c>
      <c r="I17" s="2" t="s">
        <v>1169</v>
      </c>
      <c r="J17" s="4">
        <v>2028</v>
      </c>
      <c r="K17" s="2" t="s">
        <v>1000</v>
      </c>
      <c r="L17" s="51" t="s">
        <v>1038</v>
      </c>
      <c r="M17" s="46" t="s">
        <v>1037</v>
      </c>
      <c r="N17" s="51" t="s">
        <v>1004</v>
      </c>
      <c r="O17" s="2"/>
      <c r="P17" s="2"/>
      <c r="Q17" s="2"/>
      <c r="R17" s="4"/>
      <c r="S17" s="2" t="str">
        <f>""</f>
        <v/>
      </c>
      <c r="T17" s="59" t="s">
        <v>1129</v>
      </c>
      <c r="U17" s="36" t="s">
        <v>1130</v>
      </c>
      <c r="V17" s="2" t="s">
        <v>1034</v>
      </c>
      <c r="W17" s="2" t="s">
        <v>1033</v>
      </c>
      <c r="X17" s="2" t="s">
        <v>1036</v>
      </c>
      <c r="Y17" s="4">
        <v>9</v>
      </c>
      <c r="Z17" s="2" t="s">
        <v>1056</v>
      </c>
      <c r="AA17" s="2"/>
      <c r="AB17" s="2"/>
      <c r="AC17" s="2"/>
      <c r="AD17" s="2" t="s">
        <v>1242</v>
      </c>
      <c r="AE17" s="2"/>
      <c r="AF17" s="2" t="s">
        <v>961</v>
      </c>
      <c r="AG17" s="2" t="s">
        <v>1124</v>
      </c>
      <c r="AH17" s="2"/>
      <c r="AI17" s="2" t="s">
        <v>27</v>
      </c>
      <c r="AJ17" s="4"/>
      <c r="AK17" s="2"/>
      <c r="AL17" s="2"/>
      <c r="AO17" s="10"/>
      <c r="AP17" s="11"/>
    </row>
    <row r="18" spans="1:42" s="6" customFormat="1" ht="42" customHeight="1">
      <c r="A18" s="2" t="s">
        <v>990</v>
      </c>
      <c r="B18" s="2"/>
      <c r="C18" s="4">
        <v>2024</v>
      </c>
      <c r="D18" s="4" t="s">
        <v>6</v>
      </c>
      <c r="E18" s="4" t="s">
        <v>1069</v>
      </c>
      <c r="F18" s="42">
        <v>38671</v>
      </c>
      <c r="G18" s="43" t="s">
        <v>995</v>
      </c>
      <c r="H18" s="43" t="s">
        <v>430</v>
      </c>
      <c r="I18" s="2" t="s">
        <v>280</v>
      </c>
      <c r="J18" s="4">
        <v>2028</v>
      </c>
      <c r="K18" s="2" t="s">
        <v>1001</v>
      </c>
      <c r="L18" s="65" t="s">
        <v>1019</v>
      </c>
      <c r="M18" s="66" t="s">
        <v>1020</v>
      </c>
      <c r="N18" s="4" t="s">
        <v>1004</v>
      </c>
      <c r="O18" s="2">
        <v>30014</v>
      </c>
      <c r="P18" s="2"/>
      <c r="Q18" s="2"/>
      <c r="R18" s="4"/>
      <c r="S18" s="2" t="str">
        <f>""</f>
        <v/>
      </c>
      <c r="T18" s="67" t="s">
        <v>1021</v>
      </c>
      <c r="U18" s="36">
        <v>4704390764</v>
      </c>
      <c r="V18" s="50" t="s">
        <v>1023</v>
      </c>
      <c r="W18" s="2" t="s">
        <v>1022</v>
      </c>
      <c r="X18" s="2" t="s">
        <v>1036</v>
      </c>
      <c r="Y18" s="4">
        <v>12</v>
      </c>
      <c r="Z18" s="2" t="s">
        <v>1057</v>
      </c>
      <c r="AA18" s="2"/>
      <c r="AB18" s="2"/>
      <c r="AC18" s="2"/>
      <c r="AD18" s="2"/>
      <c r="AE18" s="2"/>
      <c r="AF18" s="2" t="s">
        <v>961</v>
      </c>
      <c r="AG18" s="2" t="s">
        <v>1120</v>
      </c>
      <c r="AH18" s="2"/>
      <c r="AI18" s="2" t="s">
        <v>38</v>
      </c>
      <c r="AJ18" s="4"/>
      <c r="AK18" s="2"/>
      <c r="AL18" s="2"/>
      <c r="AO18" s="10"/>
      <c r="AP18" s="11"/>
    </row>
    <row r="19" spans="1:42" s="6" customFormat="1" ht="41.4" customHeight="1">
      <c r="A19" s="2" t="s">
        <v>991</v>
      </c>
      <c r="B19" s="2"/>
      <c r="C19" s="4">
        <v>2024</v>
      </c>
      <c r="D19" s="4" t="s">
        <v>6</v>
      </c>
      <c r="E19" s="4" t="s">
        <v>1069</v>
      </c>
      <c r="F19" s="42">
        <v>38612</v>
      </c>
      <c r="G19" s="43" t="s">
        <v>335</v>
      </c>
      <c r="H19" s="43" t="s">
        <v>13</v>
      </c>
      <c r="I19" s="2" t="s">
        <v>1229</v>
      </c>
      <c r="J19" s="4">
        <v>2028</v>
      </c>
      <c r="K19" s="2" t="s">
        <v>165</v>
      </c>
      <c r="L19" s="44" t="s">
        <v>1005</v>
      </c>
      <c r="M19" s="44" t="s">
        <v>330</v>
      </c>
      <c r="N19" s="48" t="s">
        <v>12</v>
      </c>
      <c r="O19" s="44">
        <v>30213</v>
      </c>
      <c r="P19" s="2"/>
      <c r="Q19" s="2"/>
      <c r="R19" s="4"/>
      <c r="S19" s="2" t="str">
        <f>""</f>
        <v/>
      </c>
      <c r="T19" s="59" t="s">
        <v>1014</v>
      </c>
      <c r="U19" s="36">
        <v>4043988590</v>
      </c>
      <c r="V19" s="2" t="s">
        <v>1026</v>
      </c>
      <c r="W19" s="2" t="s">
        <v>1018</v>
      </c>
      <c r="X19" s="2" t="s">
        <v>1036</v>
      </c>
      <c r="Y19" s="4" t="s">
        <v>1112</v>
      </c>
      <c r="Z19" s="2" t="s">
        <v>1058</v>
      </c>
      <c r="AA19" s="2"/>
      <c r="AB19" s="2"/>
      <c r="AC19" s="2"/>
      <c r="AD19" s="2"/>
      <c r="AE19" s="2" t="s">
        <v>1241</v>
      </c>
      <c r="AF19" s="2" t="s">
        <v>961</v>
      </c>
      <c r="AG19" s="55" t="s">
        <v>1105</v>
      </c>
      <c r="AH19" s="2"/>
      <c r="AI19" s="2" t="s">
        <v>27</v>
      </c>
      <c r="AJ19" s="4"/>
      <c r="AK19" s="2"/>
      <c r="AL19" s="2"/>
      <c r="AO19" s="10"/>
      <c r="AP19" s="11"/>
    </row>
    <row r="20" spans="1:42" s="6" customFormat="1" ht="58.8" customHeight="1">
      <c r="A20" s="2" t="s">
        <v>993</v>
      </c>
      <c r="B20" s="2"/>
      <c r="C20" s="4">
        <v>2024</v>
      </c>
      <c r="D20" s="4" t="s">
        <v>6</v>
      </c>
      <c r="E20" s="4" t="s">
        <v>1071</v>
      </c>
      <c r="F20" s="42">
        <v>38772</v>
      </c>
      <c r="G20" s="43" t="s">
        <v>996</v>
      </c>
      <c r="H20" s="43" t="s">
        <v>739</v>
      </c>
      <c r="I20" s="2" t="s">
        <v>7</v>
      </c>
      <c r="J20" s="4">
        <v>2028</v>
      </c>
      <c r="K20" s="2" t="s">
        <v>1002</v>
      </c>
      <c r="L20" s="51" t="s">
        <v>1042</v>
      </c>
      <c r="M20" s="51" t="s">
        <v>1043</v>
      </c>
      <c r="N20" s="47" t="s">
        <v>1007</v>
      </c>
      <c r="O20" s="51">
        <v>30103</v>
      </c>
      <c r="P20" s="2"/>
      <c r="Q20" s="2"/>
      <c r="R20" s="4"/>
      <c r="S20" s="2" t="str">
        <f>""</f>
        <v/>
      </c>
      <c r="T20" s="59" t="s">
        <v>1048</v>
      </c>
      <c r="U20" s="36" t="s">
        <v>1049</v>
      </c>
      <c r="V20" s="2" t="s">
        <v>1032</v>
      </c>
      <c r="W20" s="2" t="s">
        <v>1031</v>
      </c>
      <c r="X20" s="2" t="s">
        <v>1035</v>
      </c>
      <c r="Y20" s="4" t="s">
        <v>1113</v>
      </c>
      <c r="Z20" s="2" t="s">
        <v>1059</v>
      </c>
      <c r="AA20" s="2"/>
      <c r="AB20" s="2"/>
      <c r="AC20" s="2"/>
      <c r="AD20" s="2"/>
      <c r="AE20" s="2"/>
      <c r="AF20" s="2" t="s">
        <v>961</v>
      </c>
      <c r="AG20" s="2" t="s">
        <v>1122</v>
      </c>
      <c r="AH20" s="2"/>
      <c r="AI20" s="2" t="s">
        <v>27</v>
      </c>
      <c r="AJ20" s="4"/>
      <c r="AK20" s="2"/>
      <c r="AL20" s="2"/>
      <c r="AO20" s="10"/>
      <c r="AP20" s="11"/>
    </row>
    <row r="21" spans="1:42" s="6" customFormat="1" ht="33" customHeight="1">
      <c r="A21" s="2" t="s">
        <v>1127</v>
      </c>
      <c r="B21" s="2"/>
      <c r="C21" s="4">
        <v>2024</v>
      </c>
      <c r="D21" s="4" t="s">
        <v>18</v>
      </c>
      <c r="E21" s="4" t="s">
        <v>1071</v>
      </c>
      <c r="F21" s="42">
        <v>38839</v>
      </c>
      <c r="G21" s="43" t="s">
        <v>997</v>
      </c>
      <c r="H21" s="43" t="s">
        <v>852</v>
      </c>
      <c r="I21" s="2" t="s">
        <v>1230</v>
      </c>
      <c r="J21" s="4">
        <v>2028</v>
      </c>
      <c r="K21" s="2" t="s">
        <v>87</v>
      </c>
      <c r="L21" s="2" t="s">
        <v>1008</v>
      </c>
      <c r="M21" s="4" t="s">
        <v>854</v>
      </c>
      <c r="N21" s="2" t="s">
        <v>12</v>
      </c>
      <c r="O21" s="2">
        <v>30041</v>
      </c>
      <c r="P21" s="2"/>
      <c r="Q21" s="2"/>
      <c r="R21" s="4"/>
      <c r="S21" s="2" t="str">
        <f>""</f>
        <v/>
      </c>
      <c r="T21" s="59" t="s">
        <v>1009</v>
      </c>
      <c r="U21" s="36" t="s">
        <v>1010</v>
      </c>
      <c r="V21" s="51" t="s">
        <v>1025</v>
      </c>
      <c r="W21" s="2" t="s">
        <v>1017</v>
      </c>
      <c r="X21" s="2" t="s">
        <v>1036</v>
      </c>
      <c r="Y21" s="4">
        <v>15</v>
      </c>
      <c r="Z21" s="2" t="s">
        <v>1060</v>
      </c>
      <c r="AA21" s="2"/>
      <c r="AB21" s="2"/>
      <c r="AC21" s="2"/>
      <c r="AD21" s="2"/>
      <c r="AE21" s="2"/>
      <c r="AF21" s="2" t="s">
        <v>961</v>
      </c>
      <c r="AG21" s="2" t="s">
        <v>1126</v>
      </c>
      <c r="AH21" s="2"/>
      <c r="AI21" s="2" t="s">
        <v>27</v>
      </c>
      <c r="AJ21" s="4"/>
      <c r="AK21" s="2"/>
      <c r="AL21" s="2"/>
      <c r="AO21" s="10"/>
      <c r="AP21" s="11"/>
    </row>
    <row r="22" spans="1:42" ht="40.200000000000003" thickBot="1">
      <c r="A22" s="3" t="s">
        <v>796</v>
      </c>
      <c r="C22" s="5">
        <v>2023</v>
      </c>
      <c r="D22" s="5" t="s">
        <v>6</v>
      </c>
      <c r="E22" s="5" t="s">
        <v>1070</v>
      </c>
      <c r="F22" s="7">
        <v>38517</v>
      </c>
      <c r="G22" s="17" t="s">
        <v>797</v>
      </c>
      <c r="H22" s="17" t="s">
        <v>328</v>
      </c>
      <c r="I22" s="2" t="s">
        <v>351</v>
      </c>
      <c r="J22" s="5">
        <v>2027</v>
      </c>
      <c r="K22" s="3" t="s">
        <v>76</v>
      </c>
      <c r="L22" s="3" t="s">
        <v>798</v>
      </c>
      <c r="M22" s="3" t="s">
        <v>327</v>
      </c>
      <c r="N22" s="5" t="s">
        <v>12</v>
      </c>
      <c r="O22" s="3" t="s">
        <v>799</v>
      </c>
      <c r="P22" s="3" t="s">
        <v>773</v>
      </c>
      <c r="Q22" s="3"/>
      <c r="R22" s="5"/>
      <c r="T22" s="3" t="s">
        <v>800</v>
      </c>
      <c r="U22" s="18" t="s">
        <v>801</v>
      </c>
      <c r="V22" s="2" t="s">
        <v>802</v>
      </c>
      <c r="W22" s="2" t="s">
        <v>803</v>
      </c>
      <c r="X22" s="2" t="s">
        <v>804</v>
      </c>
      <c r="Y22" s="4" t="s">
        <v>1114</v>
      </c>
      <c r="AA22" s="2" t="s">
        <v>915</v>
      </c>
      <c r="AB22" s="2"/>
      <c r="AC22" s="2"/>
      <c r="AD22" s="2" t="s">
        <v>1067</v>
      </c>
      <c r="AE22" s="2" t="s">
        <v>1240</v>
      </c>
      <c r="AF22" s="2" t="s">
        <v>930</v>
      </c>
      <c r="AG22" s="2" t="s">
        <v>1125</v>
      </c>
      <c r="AH22" s="2"/>
      <c r="AI22" s="2" t="s">
        <v>27</v>
      </c>
      <c r="AJ22" s="5">
        <v>2024</v>
      </c>
      <c r="AK22" s="2"/>
      <c r="AL22" s="2"/>
      <c r="AN22"/>
      <c r="AO22" s="8"/>
      <c r="AP22" s="9"/>
    </row>
    <row r="23" spans="1:42" ht="39.6">
      <c r="A23" s="3" t="s">
        <v>805</v>
      </c>
      <c r="B23" s="3" t="s">
        <v>934</v>
      </c>
      <c r="C23" s="5">
        <v>2023</v>
      </c>
      <c r="D23" s="5" t="s">
        <v>6</v>
      </c>
      <c r="E23" s="5" t="s">
        <v>1071</v>
      </c>
      <c r="F23" s="7">
        <v>38289</v>
      </c>
      <c r="G23" s="17" t="s">
        <v>806</v>
      </c>
      <c r="H23" s="17" t="s">
        <v>807</v>
      </c>
      <c r="I23" s="2" t="s">
        <v>1135</v>
      </c>
      <c r="J23" s="75">
        <v>46508</v>
      </c>
      <c r="K23" s="3" t="s">
        <v>808</v>
      </c>
      <c r="L23" s="3" t="s">
        <v>809</v>
      </c>
      <c r="M23" s="3" t="s">
        <v>810</v>
      </c>
      <c r="N23" s="5" t="s">
        <v>12</v>
      </c>
      <c r="O23" s="3" t="s">
        <v>811</v>
      </c>
      <c r="P23" s="3" t="s">
        <v>773</v>
      </c>
      <c r="Q23" s="3"/>
      <c r="R23" s="5"/>
      <c r="T23" s="3" t="s">
        <v>812</v>
      </c>
      <c r="U23" s="18" t="s">
        <v>813</v>
      </c>
      <c r="V23" s="2" t="s">
        <v>814</v>
      </c>
      <c r="W23" s="2" t="s">
        <v>815</v>
      </c>
      <c r="X23" s="2" t="s">
        <v>816</v>
      </c>
      <c r="Y23" s="4">
        <v>11</v>
      </c>
      <c r="Z23" s="2" t="s">
        <v>1066</v>
      </c>
      <c r="AA23" s="2" t="s">
        <v>926</v>
      </c>
      <c r="AB23" s="2" t="s">
        <v>773</v>
      </c>
      <c r="AC23" s="2"/>
      <c r="AD23" s="2"/>
      <c r="AE23" s="2"/>
      <c r="AF23" s="2" t="s">
        <v>930</v>
      </c>
      <c r="AG23" s="2" t="s">
        <v>971</v>
      </c>
      <c r="AH23" s="2"/>
      <c r="AI23" s="2" t="s">
        <v>27</v>
      </c>
      <c r="AJ23" s="5" t="s">
        <v>773</v>
      </c>
      <c r="AK23" s="2"/>
      <c r="AL23" s="2"/>
      <c r="AN23"/>
      <c r="AO23" s="12" t="s">
        <v>27</v>
      </c>
      <c r="AP23" s="13">
        <f>COUNTIF(Table1[Status], "Active")</f>
        <v>42</v>
      </c>
    </row>
    <row r="24" spans="1:42" ht="39.6">
      <c r="A24" s="3" t="s">
        <v>817</v>
      </c>
      <c r="B24" s="3" t="s">
        <v>773</v>
      </c>
      <c r="C24" s="5">
        <v>2023</v>
      </c>
      <c r="D24" s="5" t="s">
        <v>6</v>
      </c>
      <c r="E24" s="5" t="s">
        <v>1069</v>
      </c>
      <c r="F24" s="7">
        <v>38294</v>
      </c>
      <c r="G24" s="17" t="s">
        <v>818</v>
      </c>
      <c r="H24" s="17" t="s">
        <v>819</v>
      </c>
      <c r="I24" s="2" t="s">
        <v>69</v>
      </c>
      <c r="J24" s="5">
        <v>2027</v>
      </c>
      <c r="K24" s="3" t="s">
        <v>820</v>
      </c>
      <c r="L24" s="3" t="s">
        <v>821</v>
      </c>
      <c r="M24" s="3" t="s">
        <v>337</v>
      </c>
      <c r="N24" s="5" t="s">
        <v>12</v>
      </c>
      <c r="O24" s="3" t="s">
        <v>822</v>
      </c>
      <c r="P24" s="3" t="s">
        <v>773</v>
      </c>
      <c r="Q24" s="3"/>
      <c r="R24" s="5"/>
      <c r="T24" s="3" t="s">
        <v>823</v>
      </c>
      <c r="U24" s="18" t="s">
        <v>824</v>
      </c>
      <c r="V24" s="2" t="s">
        <v>825</v>
      </c>
      <c r="W24" s="2" t="s">
        <v>826</v>
      </c>
      <c r="X24" s="2" t="s">
        <v>48</v>
      </c>
      <c r="Y24" s="4"/>
      <c r="Z24" s="2" t="s">
        <v>1065</v>
      </c>
      <c r="AA24" s="2" t="s">
        <v>914</v>
      </c>
      <c r="AB24" s="2" t="s">
        <v>773</v>
      </c>
      <c r="AC24" s="2"/>
      <c r="AD24" s="2" t="s">
        <v>975</v>
      </c>
      <c r="AE24" s="2" t="s">
        <v>970</v>
      </c>
      <c r="AF24" s="2" t="s">
        <v>930</v>
      </c>
      <c r="AG24" s="2" t="s">
        <v>974</v>
      </c>
      <c r="AH24" s="2"/>
      <c r="AI24" s="2" t="s">
        <v>27</v>
      </c>
      <c r="AJ24" s="5" t="s">
        <v>773</v>
      </c>
      <c r="AK24" s="2"/>
      <c r="AL24" s="2"/>
      <c r="AN24"/>
      <c r="AO24" s="14" t="s">
        <v>15</v>
      </c>
      <c r="AP24" s="20">
        <f>COUNTIF(Table1[Status], "Complete")</f>
        <v>42</v>
      </c>
    </row>
    <row r="25" spans="1:42" ht="40.200000000000003" thickBot="1">
      <c r="A25" s="3" t="s">
        <v>827</v>
      </c>
      <c r="B25" s="3" t="s">
        <v>773</v>
      </c>
      <c r="C25" s="5">
        <v>2023</v>
      </c>
      <c r="D25" s="5" t="s">
        <v>18</v>
      </c>
      <c r="F25" s="7">
        <v>38227</v>
      </c>
      <c r="G25" s="17" t="s">
        <v>99</v>
      </c>
      <c r="H25" s="17" t="s">
        <v>102</v>
      </c>
      <c r="I25" s="2" t="s">
        <v>940</v>
      </c>
      <c r="J25" s="5">
        <v>2027</v>
      </c>
      <c r="K25" s="3" t="s">
        <v>828</v>
      </c>
      <c r="L25" s="3" t="s">
        <v>829</v>
      </c>
      <c r="M25" s="3" t="s">
        <v>101</v>
      </c>
      <c r="N25" s="5" t="s">
        <v>12</v>
      </c>
      <c r="O25" s="3" t="s">
        <v>830</v>
      </c>
      <c r="Q25" s="3"/>
      <c r="R25" s="5"/>
      <c r="T25" s="35" t="s">
        <v>962</v>
      </c>
      <c r="U25" s="18" t="s">
        <v>831</v>
      </c>
      <c r="V25" s="2" t="s">
        <v>832</v>
      </c>
      <c r="W25" s="2" t="s">
        <v>833</v>
      </c>
      <c r="X25" s="2" t="s">
        <v>48</v>
      </c>
      <c r="Y25" s="4"/>
      <c r="AA25" s="2" t="s">
        <v>936</v>
      </c>
      <c r="AB25" s="2"/>
      <c r="AC25" s="2"/>
      <c r="AD25" s="2"/>
      <c r="AE25" s="2"/>
      <c r="AF25" s="2" t="s">
        <v>930</v>
      </c>
      <c r="AG25" s="2"/>
      <c r="AH25" s="2"/>
      <c r="AI25" s="2" t="s">
        <v>38</v>
      </c>
      <c r="AJ25" s="5" t="s">
        <v>773</v>
      </c>
      <c r="AK25" s="2"/>
      <c r="AL25" s="2"/>
      <c r="AN25"/>
      <c r="AO25" s="15" t="s">
        <v>57</v>
      </c>
      <c r="AP25" s="21">
        <f>COUNTIF(Table1[Status], "Disqualified")</f>
        <v>46</v>
      </c>
    </row>
    <row r="26" spans="1:42" s="30" customFormat="1" ht="40.200000000000003" thickBot="1">
      <c r="A26" s="24" t="s">
        <v>834</v>
      </c>
      <c r="B26" s="24" t="s">
        <v>773</v>
      </c>
      <c r="C26" s="25">
        <v>2023</v>
      </c>
      <c r="D26" s="25" t="s">
        <v>6</v>
      </c>
      <c r="E26" s="25"/>
      <c r="F26" s="26">
        <v>38241</v>
      </c>
      <c r="G26" s="27" t="s">
        <v>835</v>
      </c>
      <c r="H26" s="27" t="s">
        <v>442</v>
      </c>
      <c r="I26" s="28" t="s">
        <v>836</v>
      </c>
      <c r="J26" s="25">
        <v>2027</v>
      </c>
      <c r="K26" s="24" t="s">
        <v>76</v>
      </c>
      <c r="L26" s="24" t="s">
        <v>837</v>
      </c>
      <c r="M26" s="24" t="s">
        <v>731</v>
      </c>
      <c r="N26" s="25" t="s">
        <v>12</v>
      </c>
      <c r="O26" s="24" t="s">
        <v>838</v>
      </c>
      <c r="P26" s="24" t="s">
        <v>773</v>
      </c>
      <c r="Q26" s="24"/>
      <c r="R26" s="25"/>
      <c r="S26" s="24"/>
      <c r="T26" s="24" t="s">
        <v>839</v>
      </c>
      <c r="U26" s="29">
        <v>7708752543</v>
      </c>
      <c r="V26" s="28" t="s">
        <v>840</v>
      </c>
      <c r="W26" s="28" t="s">
        <v>841</v>
      </c>
      <c r="X26" s="28" t="s">
        <v>48</v>
      </c>
      <c r="Y26" s="57"/>
      <c r="Z26" s="28"/>
      <c r="AA26" s="28" t="s">
        <v>922</v>
      </c>
      <c r="AB26" s="28" t="s">
        <v>773</v>
      </c>
      <c r="AC26" s="28"/>
      <c r="AD26" s="28"/>
      <c r="AE26" s="28"/>
      <c r="AF26" s="28"/>
      <c r="AG26" s="28"/>
      <c r="AH26" s="28"/>
      <c r="AI26" s="28" t="s">
        <v>38</v>
      </c>
      <c r="AJ26" s="25" t="s">
        <v>773</v>
      </c>
      <c r="AK26" s="28"/>
      <c r="AL26" s="28"/>
      <c r="AM26"/>
      <c r="AO26" s="31"/>
      <c r="AP26" s="32">
        <f>SUM(AP22:AP25)</f>
        <v>130</v>
      </c>
    </row>
    <row r="27" spans="1:42" ht="37.799999999999997" customHeight="1" thickBot="1">
      <c r="A27" s="3" t="s">
        <v>842</v>
      </c>
      <c r="B27" s="3" t="s">
        <v>931</v>
      </c>
      <c r="C27" s="5">
        <v>2023</v>
      </c>
      <c r="D27" s="5" t="s">
        <v>18</v>
      </c>
      <c r="E27" s="5" t="s">
        <v>1072</v>
      </c>
      <c r="F27" s="7">
        <v>38435</v>
      </c>
      <c r="G27" s="17" t="s">
        <v>697</v>
      </c>
      <c r="H27" s="17" t="s">
        <v>843</v>
      </c>
      <c r="I27" s="2" t="s">
        <v>1097</v>
      </c>
      <c r="J27" s="5">
        <v>2027</v>
      </c>
      <c r="K27" s="3" t="s">
        <v>609</v>
      </c>
      <c r="L27" s="3" t="s">
        <v>844</v>
      </c>
      <c r="M27" s="3" t="s">
        <v>845</v>
      </c>
      <c r="N27" s="5" t="s">
        <v>12</v>
      </c>
      <c r="O27" s="3" t="s">
        <v>846</v>
      </c>
      <c r="P27" s="3" t="s">
        <v>773</v>
      </c>
      <c r="Q27" s="3"/>
      <c r="R27" s="5"/>
      <c r="T27" s="3" t="s">
        <v>847</v>
      </c>
      <c r="U27" s="18" t="s">
        <v>848</v>
      </c>
      <c r="V27" s="2" t="s">
        <v>849</v>
      </c>
      <c r="W27" s="2" t="s">
        <v>898</v>
      </c>
      <c r="X27" s="2" t="s">
        <v>48</v>
      </c>
      <c r="Y27" s="4" t="s">
        <v>1115</v>
      </c>
      <c r="Z27" s="2" t="s">
        <v>1062</v>
      </c>
      <c r="AA27" s="2" t="s">
        <v>917</v>
      </c>
      <c r="AB27" s="2" t="s">
        <v>918</v>
      </c>
      <c r="AC27" s="2"/>
      <c r="AD27" s="33"/>
      <c r="AE27" s="33"/>
      <c r="AF27" s="33" t="s">
        <v>930</v>
      </c>
      <c r="AG27" s="33" t="s">
        <v>973</v>
      </c>
      <c r="AH27" s="2"/>
      <c r="AI27" s="2" t="s">
        <v>27</v>
      </c>
      <c r="AJ27" s="5">
        <v>2024</v>
      </c>
      <c r="AK27" s="2"/>
      <c r="AL27" s="2"/>
      <c r="AN27"/>
      <c r="AO27" s="8"/>
      <c r="AP27" s="9"/>
    </row>
    <row r="28" spans="1:42" ht="40.200000000000003" thickBot="1">
      <c r="A28" s="3" t="s">
        <v>850</v>
      </c>
      <c r="B28" s="34" t="s">
        <v>932</v>
      </c>
      <c r="C28" s="5">
        <v>2023</v>
      </c>
      <c r="D28" s="5" t="s">
        <v>6</v>
      </c>
      <c r="E28" s="5" t="s">
        <v>1073</v>
      </c>
      <c r="F28" s="7">
        <v>38059</v>
      </c>
      <c r="G28" s="17" t="s">
        <v>851</v>
      </c>
      <c r="H28" s="17" t="s">
        <v>852</v>
      </c>
      <c r="I28" s="2" t="s">
        <v>1098</v>
      </c>
      <c r="J28" s="75">
        <v>46508</v>
      </c>
      <c r="K28" s="3" t="s">
        <v>1238</v>
      </c>
      <c r="L28" s="3" t="s">
        <v>853</v>
      </c>
      <c r="M28" s="3" t="s">
        <v>854</v>
      </c>
      <c r="N28" s="5" t="s">
        <v>12</v>
      </c>
      <c r="O28" s="3" t="s">
        <v>855</v>
      </c>
      <c r="P28" s="3" t="s">
        <v>773</v>
      </c>
      <c r="Q28" s="3"/>
      <c r="R28" s="5"/>
      <c r="T28" s="3" t="s">
        <v>856</v>
      </c>
      <c r="U28" s="18" t="s">
        <v>857</v>
      </c>
      <c r="V28" s="2" t="s">
        <v>858</v>
      </c>
      <c r="W28" s="2" t="s">
        <v>859</v>
      </c>
      <c r="X28" s="2" t="s">
        <v>860</v>
      </c>
      <c r="Y28" s="4">
        <v>8</v>
      </c>
      <c r="Z28" s="2" t="s">
        <v>1061</v>
      </c>
      <c r="AA28" s="2" t="s">
        <v>937</v>
      </c>
      <c r="AB28" s="2" t="s">
        <v>773</v>
      </c>
      <c r="AC28" s="2"/>
      <c r="AD28" s="33" t="s">
        <v>924</v>
      </c>
      <c r="AE28" s="33"/>
      <c r="AF28" s="33" t="s">
        <v>961</v>
      </c>
      <c r="AG28" s="33" t="s">
        <v>982</v>
      </c>
      <c r="AH28" s="2"/>
      <c r="AI28" s="2" t="s">
        <v>27</v>
      </c>
      <c r="AJ28" s="5"/>
      <c r="AK28" s="2"/>
      <c r="AL28" s="2"/>
      <c r="AM28" s="30"/>
      <c r="AN28"/>
      <c r="AO28" s="22" t="s">
        <v>38</v>
      </c>
      <c r="AP28" s="19">
        <f>COUNTIF(Table1[Status], "Declined")</f>
        <v>12</v>
      </c>
    </row>
    <row r="29" spans="1:42" ht="27" thickBot="1">
      <c r="A29" s="3" t="s">
        <v>861</v>
      </c>
      <c r="B29" s="3" t="s">
        <v>773</v>
      </c>
      <c r="C29" s="5">
        <v>2023</v>
      </c>
      <c r="D29" s="5" t="s">
        <v>18</v>
      </c>
      <c r="F29" s="7">
        <v>38332</v>
      </c>
      <c r="G29" s="17" t="s">
        <v>806</v>
      </c>
      <c r="H29" s="17" t="s">
        <v>807</v>
      </c>
      <c r="I29" s="2" t="s">
        <v>862</v>
      </c>
      <c r="J29" s="5">
        <v>2027</v>
      </c>
      <c r="K29" s="3" t="s">
        <v>863</v>
      </c>
      <c r="L29" s="3" t="s">
        <v>864</v>
      </c>
      <c r="M29" s="3" t="s">
        <v>865</v>
      </c>
      <c r="N29" s="5" t="s">
        <v>12</v>
      </c>
      <c r="O29" s="3" t="s">
        <v>866</v>
      </c>
      <c r="P29" s="3" t="s">
        <v>773</v>
      </c>
      <c r="Q29" s="3"/>
      <c r="R29" s="5"/>
      <c r="T29" s="3" t="s">
        <v>867</v>
      </c>
      <c r="U29" s="18" t="s">
        <v>868</v>
      </c>
      <c r="V29" s="2" t="s">
        <v>869</v>
      </c>
      <c r="W29" s="2" t="s">
        <v>870</v>
      </c>
      <c r="X29" s="2" t="s">
        <v>871</v>
      </c>
      <c r="Y29" s="4"/>
      <c r="AB29" s="2" t="s">
        <v>773</v>
      </c>
      <c r="AC29" s="2"/>
      <c r="AD29" s="2"/>
      <c r="AE29" s="2"/>
      <c r="AF29" s="2"/>
      <c r="AG29" s="2"/>
      <c r="AH29" s="2"/>
      <c r="AI29" s="2" t="s">
        <v>38</v>
      </c>
      <c r="AJ29" s="5" t="s">
        <v>773</v>
      </c>
      <c r="AK29" s="2"/>
      <c r="AL29" s="2"/>
      <c r="AN29"/>
      <c r="AO29" s="8"/>
      <c r="AP29" s="16">
        <f>SUM(AP28,AP26)</f>
        <v>142</v>
      </c>
    </row>
    <row r="30" spans="1:42" ht="39.6">
      <c r="A30" s="3" t="s">
        <v>872</v>
      </c>
      <c r="B30" s="3" t="s">
        <v>773</v>
      </c>
      <c r="C30" s="5">
        <v>2023</v>
      </c>
      <c r="D30" s="5" t="s">
        <v>18</v>
      </c>
      <c r="E30" s="5" t="s">
        <v>1069</v>
      </c>
      <c r="F30" s="7">
        <v>38343</v>
      </c>
      <c r="G30" s="17" t="s">
        <v>704</v>
      </c>
      <c r="H30" s="17" t="s">
        <v>13</v>
      </c>
      <c r="I30" s="2" t="s">
        <v>344</v>
      </c>
      <c r="J30" s="5">
        <v>2027</v>
      </c>
      <c r="K30" s="3" t="s">
        <v>873</v>
      </c>
      <c r="L30" s="3" t="s">
        <v>874</v>
      </c>
      <c r="M30" s="3" t="s">
        <v>706</v>
      </c>
      <c r="N30" s="5" t="s">
        <v>12</v>
      </c>
      <c r="O30" s="3" t="s">
        <v>875</v>
      </c>
      <c r="P30" s="3" t="s">
        <v>773</v>
      </c>
      <c r="Q30" s="3"/>
      <c r="R30" s="5"/>
      <c r="T30" s="3" t="s">
        <v>876</v>
      </c>
      <c r="U30" s="18" t="s">
        <v>877</v>
      </c>
      <c r="V30" s="2" t="s">
        <v>878</v>
      </c>
      <c r="W30" s="2" t="s">
        <v>879</v>
      </c>
      <c r="X30" s="2" t="s">
        <v>880</v>
      </c>
      <c r="Y30" s="4">
        <v>7</v>
      </c>
      <c r="Z30" s="2" t="s">
        <v>1064</v>
      </c>
      <c r="AA30" s="2" t="s">
        <v>915</v>
      </c>
      <c r="AB30" s="2" t="s">
        <v>773</v>
      </c>
      <c r="AC30" s="2"/>
      <c r="AD30" s="2" t="s">
        <v>984</v>
      </c>
      <c r="AE30" s="2"/>
      <c r="AF30" s="2" t="s">
        <v>930</v>
      </c>
      <c r="AG30" s="2" t="s">
        <v>972</v>
      </c>
      <c r="AH30" s="2"/>
      <c r="AI30" s="2" t="s">
        <v>27</v>
      </c>
      <c r="AJ30" s="5" t="s">
        <v>773</v>
      </c>
      <c r="AK30" s="2"/>
      <c r="AL30" s="2"/>
      <c r="AN30"/>
      <c r="AO30" s="8"/>
      <c r="AP30" s="9"/>
    </row>
    <row r="31" spans="1:42" ht="39.6">
      <c r="A31" s="3" t="s">
        <v>881</v>
      </c>
      <c r="B31" s="3" t="s">
        <v>773</v>
      </c>
      <c r="C31" s="5">
        <v>2023</v>
      </c>
      <c r="D31" s="5" t="s">
        <v>6</v>
      </c>
      <c r="E31" s="5" t="s">
        <v>1071</v>
      </c>
      <c r="F31" s="7">
        <v>38468</v>
      </c>
      <c r="G31" s="17" t="s">
        <v>771</v>
      </c>
      <c r="H31" s="17" t="s">
        <v>442</v>
      </c>
      <c r="I31" s="2" t="s">
        <v>1099</v>
      </c>
      <c r="J31" s="5">
        <v>2027</v>
      </c>
      <c r="K31" s="3" t="s">
        <v>882</v>
      </c>
      <c r="L31" s="3" t="s">
        <v>883</v>
      </c>
      <c r="M31" s="3" t="s">
        <v>661</v>
      </c>
      <c r="N31" s="5" t="s">
        <v>12</v>
      </c>
      <c r="O31" s="3" t="s">
        <v>884</v>
      </c>
      <c r="P31" s="3" t="s">
        <v>773</v>
      </c>
      <c r="Q31" s="3"/>
      <c r="R31" s="5"/>
      <c r="T31" s="3" t="s">
        <v>885</v>
      </c>
      <c r="U31" s="18" t="s">
        <v>886</v>
      </c>
      <c r="V31" s="2" t="s">
        <v>887</v>
      </c>
      <c r="W31" s="2" t="s">
        <v>888</v>
      </c>
      <c r="X31" s="2" t="s">
        <v>912</v>
      </c>
      <c r="Y31" s="4">
        <v>14</v>
      </c>
      <c r="Z31" s="2" t="s">
        <v>1063</v>
      </c>
      <c r="AA31" s="2" t="s">
        <v>916</v>
      </c>
      <c r="AB31" s="2" t="s">
        <v>773</v>
      </c>
      <c r="AC31" s="2"/>
      <c r="AD31" s="2"/>
      <c r="AE31" s="2"/>
      <c r="AF31" s="2" t="s">
        <v>930</v>
      </c>
      <c r="AG31" s="37" t="s">
        <v>1105</v>
      </c>
      <c r="AH31" s="2"/>
      <c r="AI31" s="2" t="s">
        <v>27</v>
      </c>
      <c r="AJ31" s="5">
        <v>2024</v>
      </c>
      <c r="AK31" s="2"/>
      <c r="AL31" s="2"/>
      <c r="AN31"/>
      <c r="AO31" s="8"/>
      <c r="AP31" s="9"/>
    </row>
    <row r="32" spans="1:42" ht="79.2">
      <c r="A32" s="3" t="s">
        <v>889</v>
      </c>
      <c r="B32" s="3" t="s">
        <v>933</v>
      </c>
      <c r="C32" s="5">
        <v>2023</v>
      </c>
      <c r="D32" s="5" t="s">
        <v>6</v>
      </c>
      <c r="E32" s="5" t="s">
        <v>1069</v>
      </c>
      <c r="F32" s="7">
        <v>38632</v>
      </c>
      <c r="G32" s="17" t="s">
        <v>368</v>
      </c>
      <c r="H32" s="17" t="s">
        <v>468</v>
      </c>
      <c r="I32" s="2" t="s">
        <v>1100</v>
      </c>
      <c r="J32" s="5">
        <v>2027</v>
      </c>
      <c r="K32" s="3" t="s">
        <v>890</v>
      </c>
      <c r="L32" s="3" t="s">
        <v>891</v>
      </c>
      <c r="M32" s="3" t="s">
        <v>892</v>
      </c>
      <c r="N32" s="5" t="s">
        <v>12</v>
      </c>
      <c r="O32" s="3" t="s">
        <v>893</v>
      </c>
      <c r="P32" s="3" t="s">
        <v>773</v>
      </c>
      <c r="Q32" s="3"/>
      <c r="R32" s="5"/>
      <c r="T32" s="3" t="s">
        <v>894</v>
      </c>
      <c r="U32" s="36" t="s">
        <v>979</v>
      </c>
      <c r="V32" s="2" t="s">
        <v>895</v>
      </c>
      <c r="W32" s="2" t="s">
        <v>896</v>
      </c>
      <c r="X32" s="2" t="s">
        <v>48</v>
      </c>
      <c r="Y32" s="4">
        <v>10</v>
      </c>
      <c r="AA32" s="2" t="s">
        <v>913</v>
      </c>
      <c r="AB32" s="2" t="s">
        <v>938</v>
      </c>
      <c r="AC32" s="2"/>
      <c r="AD32" s="33" t="s">
        <v>925</v>
      </c>
      <c r="AE32" s="33"/>
      <c r="AF32" s="33" t="s">
        <v>930</v>
      </c>
      <c r="AG32" s="33" t="s">
        <v>1122</v>
      </c>
      <c r="AH32" s="2"/>
      <c r="AI32" s="2" t="s">
        <v>27</v>
      </c>
      <c r="AJ32" s="5" t="s">
        <v>773</v>
      </c>
      <c r="AK32" s="2"/>
      <c r="AL32" s="2"/>
      <c r="AN32"/>
      <c r="AO32" s="8"/>
      <c r="AP32" s="9"/>
    </row>
    <row r="33" spans="1:42" ht="49.8" customHeight="1">
      <c r="A33" s="3" t="s">
        <v>40</v>
      </c>
      <c r="B33" s="3" t="s">
        <v>773</v>
      </c>
      <c r="C33" s="5">
        <v>2022</v>
      </c>
      <c r="D33" s="5" t="s">
        <v>6</v>
      </c>
      <c r="E33" s="5" t="s">
        <v>1069</v>
      </c>
      <c r="F33" s="7">
        <v>38092</v>
      </c>
      <c r="G33" s="3" t="s">
        <v>43</v>
      </c>
      <c r="H33" s="3" t="s">
        <v>13</v>
      </c>
      <c r="I33" s="2" t="s">
        <v>83</v>
      </c>
      <c r="J33" s="5">
        <v>2026</v>
      </c>
      <c r="K33" s="3" t="s">
        <v>42</v>
      </c>
      <c r="L33" s="3" t="s">
        <v>44</v>
      </c>
      <c r="M33" s="3" t="s">
        <v>11</v>
      </c>
      <c r="N33" s="5" t="s">
        <v>12</v>
      </c>
      <c r="O33" s="3" t="str">
        <f>"30331-3880"</f>
        <v>30331-3880</v>
      </c>
      <c r="P33" s="3" t="s">
        <v>773</v>
      </c>
      <c r="Q33" s="3"/>
      <c r="R33" s="5"/>
      <c r="S33" s="3" t="str">
        <f>""</f>
        <v/>
      </c>
      <c r="T33" s="3" t="s">
        <v>45</v>
      </c>
      <c r="U33" s="18" t="str">
        <f>"4708710407"</f>
        <v>4708710407</v>
      </c>
      <c r="V33" s="2" t="s">
        <v>46</v>
      </c>
      <c r="W33" s="2" t="s">
        <v>47</v>
      </c>
      <c r="X33" s="2" t="s">
        <v>48</v>
      </c>
      <c r="Y33" s="4"/>
      <c r="AA33" s="2" t="s">
        <v>901</v>
      </c>
      <c r="AB33" s="23" t="s">
        <v>935</v>
      </c>
      <c r="AC33" s="2" t="s">
        <v>1123</v>
      </c>
      <c r="AD33" s="2"/>
      <c r="AE33" s="2"/>
      <c r="AF33" s="2"/>
      <c r="AG33" s="2" t="s">
        <v>1107</v>
      </c>
      <c r="AH33" s="2" t="s">
        <v>773</v>
      </c>
      <c r="AI33" s="3" t="s">
        <v>27</v>
      </c>
      <c r="AJ33" s="5" t="s">
        <v>1237</v>
      </c>
      <c r="AK33" s="3"/>
      <c r="AL33" s="3"/>
      <c r="AN33"/>
      <c r="AO33" s="8"/>
      <c r="AP33" s="9"/>
    </row>
    <row r="34" spans="1:42" ht="66">
      <c r="A34" s="3" t="s">
        <v>164</v>
      </c>
      <c r="B34" s="3" t="s">
        <v>773</v>
      </c>
      <c r="C34" s="5">
        <v>2022</v>
      </c>
      <c r="D34" s="5" t="s">
        <v>6</v>
      </c>
      <c r="E34" s="5" t="s">
        <v>1069</v>
      </c>
      <c r="F34" s="7">
        <v>37931</v>
      </c>
      <c r="G34" s="3" t="s">
        <v>166</v>
      </c>
      <c r="H34" s="3" t="s">
        <v>25</v>
      </c>
      <c r="I34" s="2" t="s">
        <v>244</v>
      </c>
      <c r="J34" s="5">
        <v>2026</v>
      </c>
      <c r="K34" s="3" t="s">
        <v>165</v>
      </c>
      <c r="L34" s="3" t="s">
        <v>167</v>
      </c>
      <c r="M34" s="3" t="s">
        <v>168</v>
      </c>
      <c r="N34" s="5" t="s">
        <v>12</v>
      </c>
      <c r="O34" s="3" t="str">
        <f>"30260-2106"</f>
        <v>30260-2106</v>
      </c>
      <c r="P34" s="3" t="s">
        <v>773</v>
      </c>
      <c r="Q34" s="3"/>
      <c r="R34" s="5"/>
      <c r="S34" s="3" t="str">
        <f>""</f>
        <v/>
      </c>
      <c r="T34" s="3" t="s">
        <v>169</v>
      </c>
      <c r="U34" s="18" t="str">
        <f>"6789736032"</f>
        <v>6789736032</v>
      </c>
      <c r="V34" s="2" t="s">
        <v>170</v>
      </c>
      <c r="W34" s="2" t="s">
        <v>171</v>
      </c>
      <c r="X34" s="2" t="s">
        <v>172</v>
      </c>
      <c r="Y34" s="4" t="s">
        <v>1115</v>
      </c>
      <c r="AA34" s="2" t="s">
        <v>902</v>
      </c>
      <c r="AB34" s="2"/>
      <c r="AC34" s="23" t="s">
        <v>954</v>
      </c>
      <c r="AD34" s="2" t="s">
        <v>978</v>
      </c>
      <c r="AE34" s="2"/>
      <c r="AF34" s="2" t="s">
        <v>930</v>
      </c>
      <c r="AG34" s="70" t="s">
        <v>1122</v>
      </c>
      <c r="AH34" s="2" t="s">
        <v>773</v>
      </c>
      <c r="AI34" s="3" t="s">
        <v>27</v>
      </c>
      <c r="AJ34" s="5" t="s">
        <v>1237</v>
      </c>
      <c r="AK34" s="3"/>
      <c r="AL34" s="3"/>
      <c r="AN34"/>
      <c r="AO34" s="8"/>
      <c r="AP34" s="9"/>
    </row>
    <row r="35" spans="1:42" ht="92.4">
      <c r="A35" s="3" t="s">
        <v>202</v>
      </c>
      <c r="B35" s="3" t="s">
        <v>212</v>
      </c>
      <c r="C35" s="5">
        <v>2022</v>
      </c>
      <c r="D35" s="5" t="s">
        <v>18</v>
      </c>
      <c r="E35" s="5" t="s">
        <v>1069</v>
      </c>
      <c r="F35" s="7">
        <v>38170</v>
      </c>
      <c r="G35" s="3" t="s">
        <v>204</v>
      </c>
      <c r="H35" s="3" t="s">
        <v>207</v>
      </c>
      <c r="I35" s="2" t="s">
        <v>288</v>
      </c>
      <c r="J35" s="5">
        <v>2026</v>
      </c>
      <c r="K35" s="3" t="s">
        <v>203</v>
      </c>
      <c r="L35" s="3" t="s">
        <v>205</v>
      </c>
      <c r="M35" s="3" t="s">
        <v>206</v>
      </c>
      <c r="N35" s="5" t="s">
        <v>12</v>
      </c>
      <c r="O35" s="3" t="str">
        <f>"30087-4783"</f>
        <v>30087-4783</v>
      </c>
      <c r="P35" s="3" t="s">
        <v>773</v>
      </c>
      <c r="Q35" s="3"/>
      <c r="R35" s="5"/>
      <c r="S35" s="3" t="str">
        <f>""</f>
        <v/>
      </c>
      <c r="T35" s="3" t="s">
        <v>208</v>
      </c>
      <c r="U35" s="18" t="str">
        <f>"4047490592"</f>
        <v>4047490592</v>
      </c>
      <c r="V35" s="2" t="s">
        <v>209</v>
      </c>
      <c r="W35" s="2" t="s">
        <v>210</v>
      </c>
      <c r="X35" s="2" t="s">
        <v>211</v>
      </c>
      <c r="Y35" s="4" t="s">
        <v>1116</v>
      </c>
      <c r="AA35" s="2" t="s">
        <v>903</v>
      </c>
      <c r="AB35" s="2"/>
      <c r="AC35" s="23" t="s">
        <v>960</v>
      </c>
      <c r="AD35" s="2"/>
      <c r="AE35" s="2"/>
      <c r="AF35" s="2" t="s">
        <v>930</v>
      </c>
      <c r="AG35" s="2" t="s">
        <v>972</v>
      </c>
      <c r="AH35" s="2" t="s">
        <v>773</v>
      </c>
      <c r="AI35" s="3" t="s">
        <v>27</v>
      </c>
      <c r="AJ35" s="5" t="s">
        <v>1237</v>
      </c>
      <c r="AK35" s="3"/>
      <c r="AL35" s="3"/>
      <c r="AN35"/>
      <c r="AO35" s="8"/>
      <c r="AP35" s="9"/>
    </row>
    <row r="36" spans="1:42" ht="53.4" thickBot="1">
      <c r="A36" s="3" t="s">
        <v>262</v>
      </c>
      <c r="B36" s="3" t="s">
        <v>773</v>
      </c>
      <c r="C36" s="5">
        <v>2022</v>
      </c>
      <c r="D36" s="5" t="s">
        <v>6</v>
      </c>
      <c r="E36" s="5" t="s">
        <v>1071</v>
      </c>
      <c r="F36" s="7">
        <v>37935</v>
      </c>
      <c r="G36" s="3" t="s">
        <v>263</v>
      </c>
      <c r="H36" s="3" t="s">
        <v>36</v>
      </c>
      <c r="I36" s="2" t="s">
        <v>148</v>
      </c>
      <c r="J36" s="75">
        <v>46357</v>
      </c>
      <c r="K36" s="3" t="s">
        <v>165</v>
      </c>
      <c r="L36" s="3" t="s">
        <v>264</v>
      </c>
      <c r="M36" s="3" t="s">
        <v>176</v>
      </c>
      <c r="N36" s="5" t="s">
        <v>12</v>
      </c>
      <c r="O36" s="3" t="str">
        <f>"30066-1617"</f>
        <v>30066-1617</v>
      </c>
      <c r="P36" s="3" t="s">
        <v>773</v>
      </c>
      <c r="Q36" s="3"/>
      <c r="R36" s="5"/>
      <c r="S36" s="3" t="str">
        <f>""</f>
        <v/>
      </c>
      <c r="T36" s="3" t="s">
        <v>265</v>
      </c>
      <c r="U36" s="18" t="str">
        <f>"4709991922"</f>
        <v>4709991922</v>
      </c>
      <c r="V36" s="2" t="s">
        <v>266</v>
      </c>
      <c r="W36" s="2" t="s">
        <v>267</v>
      </c>
      <c r="X36" s="2" t="s">
        <v>172</v>
      </c>
      <c r="Y36" s="4" t="s">
        <v>1117</v>
      </c>
      <c r="AA36" s="2" t="s">
        <v>904</v>
      </c>
      <c r="AB36" s="2"/>
      <c r="AC36" s="2"/>
      <c r="AD36" s="2"/>
      <c r="AE36" s="2" t="s">
        <v>976</v>
      </c>
      <c r="AF36" s="2" t="s">
        <v>930</v>
      </c>
      <c r="AG36" s="2" t="s">
        <v>925</v>
      </c>
      <c r="AH36" s="2" t="s">
        <v>773</v>
      </c>
      <c r="AI36" s="3" t="s">
        <v>27</v>
      </c>
      <c r="AJ36" s="5"/>
      <c r="AK36" s="3"/>
      <c r="AL36" s="3"/>
      <c r="AN36"/>
      <c r="AO36" s="8"/>
      <c r="AP36" s="9"/>
    </row>
    <row r="37" spans="1:42" ht="68.400000000000006" customHeight="1">
      <c r="A37" s="3" t="s">
        <v>417</v>
      </c>
      <c r="B37" s="3" t="s">
        <v>423</v>
      </c>
      <c r="C37" s="5">
        <v>2022</v>
      </c>
      <c r="D37" s="5" t="s">
        <v>6</v>
      </c>
      <c r="E37" s="5" t="s">
        <v>1069</v>
      </c>
      <c r="F37" s="7">
        <v>38042</v>
      </c>
      <c r="G37" s="3" t="s">
        <v>131</v>
      </c>
      <c r="H37" s="3" t="s">
        <v>207</v>
      </c>
      <c r="I37" s="2" t="s">
        <v>148</v>
      </c>
      <c r="J37" s="5">
        <v>2026</v>
      </c>
      <c r="K37" s="3" t="s">
        <v>418</v>
      </c>
      <c r="L37" s="3" t="s">
        <v>419</v>
      </c>
      <c r="M37" s="3" t="s">
        <v>133</v>
      </c>
      <c r="N37" s="5" t="s">
        <v>12</v>
      </c>
      <c r="O37" s="3" t="str">
        <f>"30038-2382"</f>
        <v>30038-2382</v>
      </c>
      <c r="P37" s="3" t="s">
        <v>773</v>
      </c>
      <c r="Q37" s="3"/>
      <c r="R37" s="5"/>
      <c r="S37" s="3" t="str">
        <f>""</f>
        <v/>
      </c>
      <c r="T37" s="3" t="s">
        <v>420</v>
      </c>
      <c r="U37" s="18" t="str">
        <f>"404-563-6148"</f>
        <v>404-563-6148</v>
      </c>
      <c r="V37" s="2" t="s">
        <v>421</v>
      </c>
      <c r="W37" s="2" t="s">
        <v>422</v>
      </c>
      <c r="X37" s="2" t="s">
        <v>172</v>
      </c>
      <c r="Y37" s="4">
        <v>9</v>
      </c>
      <c r="AA37" s="2" t="s">
        <v>905</v>
      </c>
      <c r="AB37" s="2"/>
      <c r="AC37" s="23" t="s">
        <v>955</v>
      </c>
      <c r="AD37" s="2"/>
      <c r="AE37" s="52" t="s">
        <v>977</v>
      </c>
      <c r="AF37" s="2" t="s">
        <v>930</v>
      </c>
      <c r="AG37" s="2" t="s">
        <v>981</v>
      </c>
      <c r="AH37" s="2" t="s">
        <v>773</v>
      </c>
      <c r="AI37" s="3" t="s">
        <v>27</v>
      </c>
      <c r="AJ37" s="5" t="s">
        <v>773</v>
      </c>
      <c r="AK37" s="3"/>
      <c r="AL37" s="3"/>
      <c r="AN37"/>
      <c r="AO37" s="8"/>
      <c r="AP37" s="9"/>
    </row>
    <row r="38" spans="1:42" ht="79.2">
      <c r="A38" s="3" t="s">
        <v>437</v>
      </c>
      <c r="B38" s="3" t="s">
        <v>773</v>
      </c>
      <c r="C38" s="5">
        <v>2022</v>
      </c>
      <c r="D38" s="5" t="s">
        <v>6</v>
      </c>
      <c r="E38" s="5" t="s">
        <v>1071</v>
      </c>
      <c r="F38" s="7">
        <v>37538</v>
      </c>
      <c r="G38" s="3" t="s">
        <v>439</v>
      </c>
      <c r="H38" s="3" t="s">
        <v>442</v>
      </c>
      <c r="I38" s="2" t="s">
        <v>244</v>
      </c>
      <c r="J38" s="5">
        <v>2026</v>
      </c>
      <c r="K38" s="3" t="s">
        <v>438</v>
      </c>
      <c r="L38" s="3" t="s">
        <v>440</v>
      </c>
      <c r="M38" s="3" t="s">
        <v>441</v>
      </c>
      <c r="N38" s="5" t="s">
        <v>12</v>
      </c>
      <c r="O38" s="3" t="str">
        <f>"30054-3458"</f>
        <v>30054-3458</v>
      </c>
      <c r="P38" s="3" t="s">
        <v>773</v>
      </c>
      <c r="Q38" s="3"/>
      <c r="R38" s="5"/>
      <c r="S38" s="3" t="str">
        <f>""</f>
        <v/>
      </c>
      <c r="T38" s="35" t="s">
        <v>443</v>
      </c>
      <c r="U38" s="18" t="str">
        <f>"6788147741"</f>
        <v>6788147741</v>
      </c>
      <c r="V38" s="2" t="s">
        <v>444</v>
      </c>
      <c r="W38" s="2" t="s">
        <v>445</v>
      </c>
      <c r="X38" s="2" t="s">
        <v>446</v>
      </c>
      <c r="Y38" s="4"/>
      <c r="AA38" s="2" t="s">
        <v>906</v>
      </c>
      <c r="AB38" s="2"/>
      <c r="AC38" s="2"/>
      <c r="AD38" s="2"/>
      <c r="AE38" s="2"/>
      <c r="AF38" s="2" t="s">
        <v>930</v>
      </c>
      <c r="AG38" s="2"/>
      <c r="AH38" s="2" t="s">
        <v>773</v>
      </c>
      <c r="AI38" s="3" t="s">
        <v>27</v>
      </c>
      <c r="AJ38" s="5" t="s">
        <v>773</v>
      </c>
      <c r="AK38" s="3"/>
      <c r="AL38" s="3"/>
      <c r="AN38"/>
      <c r="AO38" s="8"/>
      <c r="AP38" s="9"/>
    </row>
    <row r="39" spans="1:42" ht="132">
      <c r="A39" s="3" t="s">
        <v>530</v>
      </c>
      <c r="B39" s="3" t="s">
        <v>536</v>
      </c>
      <c r="C39" s="5">
        <v>2022</v>
      </c>
      <c r="D39" s="5" t="s">
        <v>6</v>
      </c>
      <c r="E39" s="5" t="s">
        <v>1069</v>
      </c>
      <c r="F39" s="7">
        <v>37901</v>
      </c>
      <c r="G39" s="3" t="s">
        <v>532</v>
      </c>
      <c r="H39" s="3" t="s">
        <v>36</v>
      </c>
      <c r="I39" s="2" t="s">
        <v>758</v>
      </c>
      <c r="J39" s="75">
        <v>46143</v>
      </c>
      <c r="K39" s="3" t="s">
        <v>531</v>
      </c>
      <c r="L39" s="3" t="s">
        <v>533</v>
      </c>
      <c r="M39" s="3" t="s">
        <v>534</v>
      </c>
      <c r="N39" s="5" t="s">
        <v>12</v>
      </c>
      <c r="O39" s="3" t="str">
        <f>"30168-5705"</f>
        <v>30168-5705</v>
      </c>
      <c r="P39" s="3" t="s">
        <v>773</v>
      </c>
      <c r="Q39" s="3"/>
      <c r="R39" s="5"/>
      <c r="S39" s="3" t="str">
        <f>""</f>
        <v/>
      </c>
      <c r="T39" s="35" t="s">
        <v>963</v>
      </c>
      <c r="U39" s="18" t="str">
        <f>"404-985-8390"</f>
        <v>404-985-8390</v>
      </c>
      <c r="V39" s="2" t="s">
        <v>773</v>
      </c>
      <c r="W39" s="2" t="s">
        <v>535</v>
      </c>
      <c r="X39" s="2" t="s">
        <v>172</v>
      </c>
      <c r="Y39" s="4" t="s">
        <v>1118</v>
      </c>
      <c r="AA39" s="2" t="s">
        <v>907</v>
      </c>
      <c r="AB39" s="2"/>
      <c r="AC39" s="2"/>
      <c r="AD39" s="2"/>
      <c r="AE39" s="60" t="s">
        <v>1050</v>
      </c>
      <c r="AF39" s="2" t="s">
        <v>930</v>
      </c>
      <c r="AG39" s="2" t="s">
        <v>981</v>
      </c>
      <c r="AH39" s="2" t="s">
        <v>773</v>
      </c>
      <c r="AI39" s="3" t="s">
        <v>27</v>
      </c>
      <c r="AJ39" s="5">
        <f ca="1">+AJ36+Table1[[#This Row],[Deferral year]]</f>
        <v>0</v>
      </c>
      <c r="AK39" s="3"/>
      <c r="AL39" s="3"/>
      <c r="AN39"/>
      <c r="AO39" s="8"/>
      <c r="AP39" s="9"/>
    </row>
    <row r="40" spans="1:42" ht="24.9" customHeight="1">
      <c r="A40" s="3" t="s">
        <v>702</v>
      </c>
      <c r="B40" s="3" t="s">
        <v>710</v>
      </c>
      <c r="C40" s="5">
        <v>2022</v>
      </c>
      <c r="D40" s="5" t="s">
        <v>6</v>
      </c>
      <c r="E40" s="5" t="s">
        <v>1069</v>
      </c>
      <c r="F40" s="7">
        <v>38098</v>
      </c>
      <c r="G40" s="3" t="s">
        <v>704</v>
      </c>
      <c r="H40" s="3" t="s">
        <v>13</v>
      </c>
      <c r="I40" s="2" t="s">
        <v>7</v>
      </c>
      <c r="J40" s="5">
        <v>2026</v>
      </c>
      <c r="K40" s="3" t="s">
        <v>703</v>
      </c>
      <c r="L40" s="3" t="s">
        <v>705</v>
      </c>
      <c r="M40" s="3" t="s">
        <v>706</v>
      </c>
      <c r="N40" s="5" t="s">
        <v>12</v>
      </c>
      <c r="O40" s="3" t="str">
        <f>"30009-1756"</f>
        <v>30009-1756</v>
      </c>
      <c r="P40" s="3" t="s">
        <v>773</v>
      </c>
      <c r="Q40" s="3"/>
      <c r="R40" s="5"/>
      <c r="S40" s="3" t="str">
        <f>""</f>
        <v/>
      </c>
      <c r="T40" s="35" t="s">
        <v>707</v>
      </c>
      <c r="U40" s="18" t="str">
        <f>"6787780577"</f>
        <v>6787780577</v>
      </c>
      <c r="V40" s="2" t="s">
        <v>708</v>
      </c>
      <c r="W40" s="2" t="s">
        <v>709</v>
      </c>
      <c r="X40" s="2" t="s">
        <v>172</v>
      </c>
      <c r="Y40" s="4">
        <v>14</v>
      </c>
      <c r="AA40" s="2" t="s">
        <v>908</v>
      </c>
      <c r="AB40" s="2"/>
      <c r="AC40" s="2"/>
      <c r="AD40" s="2" t="s">
        <v>974</v>
      </c>
      <c r="AE40" s="2"/>
      <c r="AF40" s="2" t="s">
        <v>961</v>
      </c>
      <c r="AG40" s="2" t="s">
        <v>974</v>
      </c>
      <c r="AH40" s="2" t="s">
        <v>773</v>
      </c>
      <c r="AI40" s="3" t="s">
        <v>27</v>
      </c>
      <c r="AJ40" s="5">
        <v>2024</v>
      </c>
      <c r="AK40" s="3"/>
      <c r="AL40" s="3"/>
      <c r="AN40"/>
      <c r="AO40" s="8"/>
      <c r="AP40" s="9"/>
    </row>
    <row r="41" spans="1:42" ht="184.8">
      <c r="A41" s="3" t="s">
        <v>711</v>
      </c>
      <c r="B41" s="3" t="s">
        <v>718</v>
      </c>
      <c r="C41" s="5">
        <v>2022</v>
      </c>
      <c r="D41" s="5" t="s">
        <v>18</v>
      </c>
      <c r="E41" s="5" t="s">
        <v>1069</v>
      </c>
      <c r="F41" s="7">
        <v>38033</v>
      </c>
      <c r="G41" s="3" t="s">
        <v>99</v>
      </c>
      <c r="H41" s="3" t="s">
        <v>102</v>
      </c>
      <c r="I41" s="2" t="s">
        <v>1101</v>
      </c>
      <c r="J41" s="5">
        <v>2026</v>
      </c>
      <c r="K41" s="3" t="s">
        <v>712</v>
      </c>
      <c r="L41" s="3" t="s">
        <v>713</v>
      </c>
      <c r="M41" s="3" t="s">
        <v>101</v>
      </c>
      <c r="N41" s="5" t="s">
        <v>12</v>
      </c>
      <c r="O41" s="3" t="str">
        <f>"30214-7405"</f>
        <v>30214-7405</v>
      </c>
      <c r="P41" s="3" t="s">
        <v>773</v>
      </c>
      <c r="Q41" s="3"/>
      <c r="R41" s="5"/>
      <c r="S41" s="3" t="str">
        <f>""</f>
        <v/>
      </c>
      <c r="T41" s="3" t="s">
        <v>714</v>
      </c>
      <c r="U41" s="18" t="str">
        <f>"(470)-367-5610"</f>
        <v>(470)-367-5610</v>
      </c>
      <c r="V41" s="2" t="s">
        <v>715</v>
      </c>
      <c r="W41" s="2" t="s">
        <v>716</v>
      </c>
      <c r="X41" s="2" t="s">
        <v>717</v>
      </c>
      <c r="Y41" s="4" t="s">
        <v>1116</v>
      </c>
      <c r="AA41" s="2" t="s">
        <v>909</v>
      </c>
      <c r="AB41" s="2" t="s">
        <v>919</v>
      </c>
      <c r="AC41" s="23" t="s">
        <v>968</v>
      </c>
      <c r="AD41" s="2"/>
      <c r="AE41" s="2"/>
      <c r="AF41" s="2" t="s">
        <v>930</v>
      </c>
      <c r="AG41" s="2" t="s">
        <v>1108</v>
      </c>
      <c r="AH41" s="2" t="s">
        <v>773</v>
      </c>
      <c r="AI41" s="3" t="s">
        <v>27</v>
      </c>
      <c r="AJ41" s="5">
        <v>2024</v>
      </c>
      <c r="AK41" s="3"/>
      <c r="AL41" s="3"/>
      <c r="AN41"/>
      <c r="AO41" s="8"/>
      <c r="AP41" s="9"/>
    </row>
    <row r="42" spans="1:42" ht="39.6">
      <c r="A42" s="3" t="s">
        <v>728</v>
      </c>
      <c r="B42" s="3" t="s">
        <v>773</v>
      </c>
      <c r="C42" s="5">
        <v>2022</v>
      </c>
      <c r="D42" s="5" t="s">
        <v>6</v>
      </c>
      <c r="F42" s="5"/>
      <c r="G42" s="3" t="s">
        <v>439</v>
      </c>
      <c r="H42" s="3" t="s">
        <v>442</v>
      </c>
      <c r="I42" s="2" t="s">
        <v>729</v>
      </c>
      <c r="J42" s="5">
        <v>2026</v>
      </c>
      <c r="K42" s="3" t="s">
        <v>76</v>
      </c>
      <c r="L42" s="3" t="s">
        <v>730</v>
      </c>
      <c r="M42" s="3" t="s">
        <v>731</v>
      </c>
      <c r="N42" s="5" t="s">
        <v>12</v>
      </c>
      <c r="O42" s="3" t="str">
        <f>"30655-8303"</f>
        <v>30655-8303</v>
      </c>
      <c r="P42" s="3" t="s">
        <v>773</v>
      </c>
      <c r="Q42" s="3"/>
      <c r="R42" s="5"/>
      <c r="S42" s="3" t="str">
        <f>""</f>
        <v/>
      </c>
      <c r="T42" s="3" t="s">
        <v>732</v>
      </c>
      <c r="U42" s="18" t="str">
        <f>"4706108551"</f>
        <v>4706108551</v>
      </c>
      <c r="V42" s="2" t="s">
        <v>733</v>
      </c>
      <c r="W42" s="2" t="s">
        <v>734</v>
      </c>
      <c r="X42" s="2" t="s">
        <v>735</v>
      </c>
      <c r="Y42" s="4"/>
      <c r="AB42" s="2"/>
      <c r="AC42" s="2"/>
      <c r="AD42" s="2"/>
      <c r="AE42" s="2"/>
      <c r="AF42" s="2"/>
      <c r="AG42" s="2"/>
      <c r="AH42" s="2" t="s">
        <v>773</v>
      </c>
      <c r="AI42" s="3" t="s">
        <v>38</v>
      </c>
      <c r="AJ42" s="5" t="s">
        <v>773</v>
      </c>
      <c r="AK42" s="3"/>
      <c r="AL42" s="3"/>
      <c r="AN42"/>
      <c r="AO42" s="8"/>
      <c r="AP42" s="9"/>
    </row>
    <row r="43" spans="1:42" ht="79.2">
      <c r="A43" s="3" t="s">
        <v>736</v>
      </c>
      <c r="B43" s="3" t="s">
        <v>773</v>
      </c>
      <c r="C43" s="5">
        <v>2022</v>
      </c>
      <c r="D43" s="5" t="s">
        <v>6</v>
      </c>
      <c r="E43" s="5" t="s">
        <v>1071</v>
      </c>
      <c r="F43" s="7">
        <v>37973</v>
      </c>
      <c r="G43" s="3" t="s">
        <v>404</v>
      </c>
      <c r="H43" s="3" t="s">
        <v>739</v>
      </c>
      <c r="I43" s="2" t="s">
        <v>939</v>
      </c>
      <c r="J43" s="5">
        <v>2022</v>
      </c>
      <c r="K43" s="3" t="s">
        <v>773</v>
      </c>
      <c r="L43" s="3" t="s">
        <v>737</v>
      </c>
      <c r="M43" s="3" t="s">
        <v>738</v>
      </c>
      <c r="N43" s="5" t="s">
        <v>12</v>
      </c>
      <c r="O43" s="3" t="str">
        <f>"30121-5173"</f>
        <v>30121-5173</v>
      </c>
      <c r="P43" s="3" t="s">
        <v>773</v>
      </c>
      <c r="Q43" s="3"/>
      <c r="R43" s="5"/>
      <c r="S43" s="3" t="str">
        <f>""</f>
        <v/>
      </c>
      <c r="T43" s="35" t="s">
        <v>740</v>
      </c>
      <c r="U43" s="18" t="str">
        <f>"678-758-8489"</f>
        <v>678-758-8489</v>
      </c>
      <c r="V43" s="2" t="s">
        <v>741</v>
      </c>
      <c r="W43" s="2" t="s">
        <v>742</v>
      </c>
      <c r="X43" s="2" t="s">
        <v>172</v>
      </c>
      <c r="Y43" s="4"/>
      <c r="AA43" s="2" t="s">
        <v>910</v>
      </c>
      <c r="AB43" s="2"/>
      <c r="AC43" s="23" t="s">
        <v>953</v>
      </c>
      <c r="AD43" s="2"/>
      <c r="AE43" s="2"/>
      <c r="AF43" s="2" t="s">
        <v>930</v>
      </c>
      <c r="AG43" s="2" t="s">
        <v>1125</v>
      </c>
      <c r="AH43" s="2" t="s">
        <v>773</v>
      </c>
      <c r="AI43" s="3" t="s">
        <v>27</v>
      </c>
      <c r="AJ43" s="5" t="s">
        <v>1237</v>
      </c>
      <c r="AK43" s="3"/>
      <c r="AL43" s="3"/>
      <c r="AN43"/>
      <c r="AO43" s="8"/>
      <c r="AP43" s="9"/>
    </row>
    <row r="44" spans="1:42">
      <c r="A44" s="3" t="s">
        <v>30</v>
      </c>
      <c r="C44" s="5">
        <v>2021</v>
      </c>
      <c r="D44" s="5" t="s">
        <v>6</v>
      </c>
      <c r="F44" s="7">
        <v>37585</v>
      </c>
      <c r="G44" s="3" t="s">
        <v>31</v>
      </c>
      <c r="H44" s="3" t="s">
        <v>36</v>
      </c>
      <c r="I44" s="2" t="s">
        <v>32</v>
      </c>
      <c r="J44" s="5"/>
      <c r="K44" s="3" t="s">
        <v>33</v>
      </c>
      <c r="L44" s="3" t="s">
        <v>34</v>
      </c>
      <c r="M44" s="3" t="s">
        <v>35</v>
      </c>
      <c r="N44" s="5" t="s">
        <v>12</v>
      </c>
      <c r="O44" s="3" t="str">
        <f>"30080"</f>
        <v>30080</v>
      </c>
      <c r="P44" s="3" t="s">
        <v>773</v>
      </c>
      <c r="Q44" s="3"/>
      <c r="R44" s="5"/>
      <c r="S44" s="3" t="str">
        <f>""</f>
        <v/>
      </c>
      <c r="T44" s="3" t="s">
        <v>37</v>
      </c>
      <c r="U44" s="18" t="str">
        <f>"404-449-8314"</f>
        <v>404-449-8314</v>
      </c>
      <c r="X44" s="2" t="s">
        <v>39</v>
      </c>
      <c r="Y44" s="4"/>
      <c r="AB44" s="2"/>
      <c r="AC44" s="2"/>
      <c r="AD44" s="2"/>
      <c r="AE44" s="2"/>
      <c r="AF44" s="2"/>
      <c r="AG44" s="2"/>
      <c r="AH44" s="2" t="s">
        <v>773</v>
      </c>
      <c r="AI44" s="3" t="s">
        <v>38</v>
      </c>
      <c r="AJ44" s="5"/>
      <c r="AK44" s="3"/>
      <c r="AL44" s="3"/>
      <c r="AN44"/>
      <c r="AO44" s="8"/>
      <c r="AP44" s="9"/>
    </row>
    <row r="45" spans="1:42" ht="26.4">
      <c r="A45" s="3" t="s">
        <v>85</v>
      </c>
      <c r="B45" s="3" t="s">
        <v>773</v>
      </c>
      <c r="C45" s="5">
        <v>2021</v>
      </c>
      <c r="D45" s="5" t="s">
        <v>18</v>
      </c>
      <c r="E45" s="5" t="s">
        <v>1069</v>
      </c>
      <c r="F45" s="7">
        <v>37880</v>
      </c>
      <c r="G45" s="3" t="s">
        <v>88</v>
      </c>
      <c r="H45" s="3" t="s">
        <v>91</v>
      </c>
      <c r="I45" s="2" t="s">
        <v>86</v>
      </c>
      <c r="J45" s="5">
        <v>2025</v>
      </c>
      <c r="K45" s="3" t="s">
        <v>87</v>
      </c>
      <c r="L45" s="3" t="s">
        <v>89</v>
      </c>
      <c r="M45" s="3" t="s">
        <v>90</v>
      </c>
      <c r="N45" s="5" t="s">
        <v>12</v>
      </c>
      <c r="O45" s="3" t="str">
        <f>"30078"</f>
        <v>30078</v>
      </c>
      <c r="P45" s="3" t="s">
        <v>773</v>
      </c>
      <c r="Q45" s="3"/>
      <c r="R45" s="5"/>
      <c r="S45" s="3" t="str">
        <f>""</f>
        <v/>
      </c>
      <c r="T45" s="35" t="s">
        <v>92</v>
      </c>
      <c r="U45" s="18" t="str">
        <f>"248-378-3896"</f>
        <v>248-378-3896</v>
      </c>
      <c r="V45" s="2" t="s">
        <v>93</v>
      </c>
      <c r="W45" s="2" t="s">
        <v>94</v>
      </c>
      <c r="X45" s="2" t="s">
        <v>95</v>
      </c>
      <c r="Y45" s="4"/>
      <c r="AB45" s="2"/>
      <c r="AC45" s="2"/>
      <c r="AD45" s="2"/>
      <c r="AE45" s="2"/>
      <c r="AF45" s="2" t="s">
        <v>930</v>
      </c>
      <c r="AG45" s="2" t="s">
        <v>982</v>
      </c>
      <c r="AH45" s="2" t="s">
        <v>773</v>
      </c>
      <c r="AI45" s="3" t="s">
        <v>27</v>
      </c>
      <c r="AJ45" s="5">
        <v>2024</v>
      </c>
      <c r="AK45" s="3"/>
      <c r="AL45" s="3"/>
      <c r="AN45"/>
      <c r="AO45" s="8"/>
      <c r="AP45" s="9"/>
    </row>
    <row r="46" spans="1:42">
      <c r="A46" s="3" t="s">
        <v>128</v>
      </c>
      <c r="C46" s="5">
        <v>2021</v>
      </c>
      <c r="D46" s="5" t="s">
        <v>6</v>
      </c>
      <c r="F46" s="7">
        <v>37874</v>
      </c>
      <c r="G46" s="3" t="s">
        <v>131</v>
      </c>
      <c r="H46" s="3" t="s">
        <v>134</v>
      </c>
      <c r="I46" s="2" t="s">
        <v>129</v>
      </c>
      <c r="J46" s="5">
        <v>2025</v>
      </c>
      <c r="K46" s="3" t="s">
        <v>130</v>
      </c>
      <c r="L46" s="3" t="s">
        <v>132</v>
      </c>
      <c r="M46" s="3" t="s">
        <v>133</v>
      </c>
      <c r="N46" s="5" t="s">
        <v>12</v>
      </c>
      <c r="O46" s="3" t="str">
        <f>"30038"</f>
        <v>30038</v>
      </c>
      <c r="P46" s="3" t="s">
        <v>773</v>
      </c>
      <c r="Q46" s="3"/>
      <c r="R46" s="5"/>
      <c r="S46" s="3" t="str">
        <f>""</f>
        <v/>
      </c>
      <c r="T46" s="3" t="s">
        <v>135</v>
      </c>
      <c r="U46" s="18" t="str">
        <f>"225-937-6451"</f>
        <v>225-937-6451</v>
      </c>
      <c r="Y46" s="4"/>
      <c r="AB46" s="2"/>
      <c r="AC46" s="2"/>
      <c r="AD46" s="2"/>
      <c r="AE46" s="2"/>
      <c r="AF46" s="2"/>
      <c r="AG46" s="2"/>
      <c r="AH46" s="2" t="s">
        <v>773</v>
      </c>
      <c r="AI46" s="3" t="s">
        <v>38</v>
      </c>
      <c r="AJ46" s="5"/>
      <c r="AK46" s="3"/>
      <c r="AL46" s="3"/>
      <c r="AN46"/>
      <c r="AO46" s="8"/>
      <c r="AP46" s="9"/>
    </row>
    <row r="47" spans="1:42" ht="139.80000000000001" customHeight="1">
      <c r="A47" s="3" t="s">
        <v>173</v>
      </c>
      <c r="B47" s="3" t="s">
        <v>773</v>
      </c>
      <c r="C47" s="5">
        <v>2021</v>
      </c>
      <c r="D47" s="5" t="s">
        <v>18</v>
      </c>
      <c r="E47" s="5" t="s">
        <v>1070</v>
      </c>
      <c r="F47" s="7">
        <v>37504</v>
      </c>
      <c r="G47" s="3" t="s">
        <v>174</v>
      </c>
      <c r="H47" s="3" t="s">
        <v>36</v>
      </c>
      <c r="I47" s="2" t="s">
        <v>154</v>
      </c>
      <c r="J47" s="5">
        <v>2025</v>
      </c>
      <c r="K47" s="3" t="s">
        <v>130</v>
      </c>
      <c r="L47" s="3" t="s">
        <v>175</v>
      </c>
      <c r="M47" s="3" t="s">
        <v>176</v>
      </c>
      <c r="N47" s="5" t="s">
        <v>12</v>
      </c>
      <c r="O47" s="3" t="str">
        <f>"30008-8817"</f>
        <v>30008-8817</v>
      </c>
      <c r="P47" s="3" t="s">
        <v>773</v>
      </c>
      <c r="Q47" s="3"/>
      <c r="R47" s="5"/>
      <c r="S47" s="3" t="str">
        <f>""</f>
        <v/>
      </c>
      <c r="T47" s="3" t="s">
        <v>177</v>
      </c>
      <c r="U47" s="18" t="str">
        <f>"770-912-7947"</f>
        <v>770-912-7947</v>
      </c>
      <c r="V47" s="2" t="s">
        <v>178</v>
      </c>
      <c r="W47" s="2" t="s">
        <v>179</v>
      </c>
      <c r="X47" s="2" t="s">
        <v>172</v>
      </c>
      <c r="Y47" s="4"/>
      <c r="AB47" s="2"/>
      <c r="AC47" s="2"/>
      <c r="AD47" s="2"/>
      <c r="AE47" s="2"/>
      <c r="AF47" s="2"/>
      <c r="AG47" s="2"/>
      <c r="AH47" s="2" t="s">
        <v>773</v>
      </c>
      <c r="AI47" s="3" t="s">
        <v>57</v>
      </c>
      <c r="AJ47" s="4" t="s">
        <v>1102</v>
      </c>
      <c r="AK47" s="3"/>
      <c r="AL47" s="3"/>
      <c r="AN47"/>
      <c r="AO47" s="8"/>
      <c r="AP47" s="9"/>
    </row>
    <row r="48" spans="1:42" ht="26.4">
      <c r="A48" s="3" t="s">
        <v>213</v>
      </c>
      <c r="B48" s="3" t="s">
        <v>212</v>
      </c>
      <c r="C48" s="5">
        <v>2021</v>
      </c>
      <c r="D48" s="5" t="s">
        <v>18</v>
      </c>
      <c r="E48" s="5" t="s">
        <v>1069</v>
      </c>
      <c r="F48" s="7">
        <v>37644</v>
      </c>
      <c r="G48" s="3" t="s">
        <v>204</v>
      </c>
      <c r="H48" s="3" t="s">
        <v>134</v>
      </c>
      <c r="I48" s="2" t="s">
        <v>97</v>
      </c>
      <c r="J48" s="5">
        <v>2025</v>
      </c>
      <c r="K48" s="3" t="s">
        <v>214</v>
      </c>
      <c r="L48" s="3" t="s">
        <v>215</v>
      </c>
      <c r="M48" s="3" t="s">
        <v>206</v>
      </c>
      <c r="N48" s="5" t="s">
        <v>12</v>
      </c>
      <c r="O48" s="3" t="str">
        <f>"30087"</f>
        <v>30087</v>
      </c>
      <c r="P48" s="3" t="s">
        <v>773</v>
      </c>
      <c r="Q48" s="3"/>
      <c r="R48" s="5"/>
      <c r="S48" s="3" t="str">
        <f>""</f>
        <v/>
      </c>
      <c r="T48" s="3" t="s">
        <v>216</v>
      </c>
      <c r="U48" s="18" t="str">
        <f>"4044547511"</f>
        <v>4044547511</v>
      </c>
      <c r="V48" s="2" t="s">
        <v>217</v>
      </c>
      <c r="W48" s="2" t="s">
        <v>218</v>
      </c>
      <c r="X48" s="2" t="s">
        <v>219</v>
      </c>
      <c r="Y48" s="4" t="s">
        <v>1116</v>
      </c>
      <c r="AB48" s="2"/>
      <c r="AC48" s="2"/>
      <c r="AD48" s="2"/>
      <c r="AE48" s="2"/>
      <c r="AF48" s="2" t="s">
        <v>930</v>
      </c>
      <c r="AG48" s="37" t="s">
        <v>1105</v>
      </c>
      <c r="AH48" s="2" t="s">
        <v>773</v>
      </c>
      <c r="AI48" s="3" t="s">
        <v>57</v>
      </c>
      <c r="AJ48" s="5" t="s">
        <v>1103</v>
      </c>
      <c r="AK48" s="3"/>
      <c r="AL48" s="3"/>
      <c r="AN48"/>
      <c r="AO48" s="8"/>
      <c r="AP48" s="9"/>
    </row>
    <row r="49" spans="1:42" ht="39.6">
      <c r="A49" s="3" t="s">
        <v>367</v>
      </c>
      <c r="B49" s="3" t="s">
        <v>773</v>
      </c>
      <c r="C49" s="5">
        <v>2021</v>
      </c>
      <c r="D49" s="5" t="s">
        <v>6</v>
      </c>
      <c r="E49" s="5" t="s">
        <v>1071</v>
      </c>
      <c r="F49" s="7">
        <v>37637</v>
      </c>
      <c r="G49" s="3" t="s">
        <v>368</v>
      </c>
      <c r="H49" s="3" t="s">
        <v>468</v>
      </c>
      <c r="I49" s="2" t="s">
        <v>351</v>
      </c>
      <c r="J49" s="5">
        <v>2025</v>
      </c>
      <c r="K49" s="3" t="s">
        <v>501</v>
      </c>
      <c r="L49" s="3" t="s">
        <v>1239</v>
      </c>
      <c r="M49" s="3" t="s">
        <v>865</v>
      </c>
      <c r="N49" s="5" t="s">
        <v>12</v>
      </c>
      <c r="O49" s="18">
        <v>30189</v>
      </c>
      <c r="P49" s="3" t="s">
        <v>773</v>
      </c>
      <c r="Q49" s="3"/>
      <c r="R49" s="5"/>
      <c r="S49" s="3" t="str">
        <f>""</f>
        <v/>
      </c>
      <c r="T49" s="35" t="s">
        <v>369</v>
      </c>
      <c r="U49" s="18" t="str">
        <f>"470-422-2527"</f>
        <v>470-422-2527</v>
      </c>
      <c r="V49" s="2" t="s">
        <v>370</v>
      </c>
      <c r="W49" s="2" t="s">
        <v>371</v>
      </c>
      <c r="X49" s="2" t="s">
        <v>372</v>
      </c>
      <c r="Y49" s="4"/>
      <c r="AB49" s="2" t="s">
        <v>773</v>
      </c>
      <c r="AC49" s="23" t="s">
        <v>952</v>
      </c>
      <c r="AD49" s="2"/>
      <c r="AE49" s="2"/>
      <c r="AF49" s="2" t="s">
        <v>930</v>
      </c>
      <c r="AG49" s="2" t="s">
        <v>925</v>
      </c>
      <c r="AH49" s="2" t="s">
        <v>773</v>
      </c>
      <c r="AI49" s="3" t="s">
        <v>27</v>
      </c>
      <c r="AJ49" s="5"/>
      <c r="AK49" s="3"/>
      <c r="AL49" s="3"/>
      <c r="AN49"/>
      <c r="AO49" s="8"/>
      <c r="AP49" s="9"/>
    </row>
    <row r="50" spans="1:42" ht="39.6">
      <c r="A50" s="3" t="s">
        <v>390</v>
      </c>
      <c r="B50" s="3" t="s">
        <v>773</v>
      </c>
      <c r="C50" s="5">
        <v>2021</v>
      </c>
      <c r="D50" s="5" t="s">
        <v>6</v>
      </c>
      <c r="E50" s="5" t="s">
        <v>1069</v>
      </c>
      <c r="F50" s="7">
        <v>37637</v>
      </c>
      <c r="G50" s="3" t="s">
        <v>335</v>
      </c>
      <c r="H50" s="3" t="s">
        <v>13</v>
      </c>
      <c r="I50" s="2" t="s">
        <v>7</v>
      </c>
      <c r="J50" s="75">
        <v>45992</v>
      </c>
      <c r="K50" s="3" t="s">
        <v>165</v>
      </c>
      <c r="L50" s="3" t="s">
        <v>391</v>
      </c>
      <c r="M50" s="3" t="s">
        <v>392</v>
      </c>
      <c r="N50" s="5" t="s">
        <v>12</v>
      </c>
      <c r="O50" s="3" t="str">
        <f>"30337"</f>
        <v>30337</v>
      </c>
      <c r="P50" s="3" t="s">
        <v>773</v>
      </c>
      <c r="Q50" s="3"/>
      <c r="R50" s="5"/>
      <c r="S50" s="3" t="str">
        <f>""</f>
        <v/>
      </c>
      <c r="T50" s="61" t="s">
        <v>393</v>
      </c>
      <c r="U50" s="18" t="str">
        <f>"470-209-3842"</f>
        <v>470-209-3842</v>
      </c>
      <c r="V50" s="2" t="s">
        <v>394</v>
      </c>
      <c r="W50" s="2" t="s">
        <v>395</v>
      </c>
      <c r="X50" s="2" t="s">
        <v>773</v>
      </c>
      <c r="Y50" s="4"/>
      <c r="AB50" s="2"/>
      <c r="AC50" s="2"/>
      <c r="AD50" s="2"/>
      <c r="AE50" s="2"/>
      <c r="AF50" s="2" t="s">
        <v>930</v>
      </c>
      <c r="AG50" s="2"/>
      <c r="AH50" s="2" t="s">
        <v>773</v>
      </c>
      <c r="AI50" s="3" t="s">
        <v>27</v>
      </c>
      <c r="AJ50" s="5">
        <v>2023</v>
      </c>
      <c r="AK50" s="3"/>
      <c r="AL50" s="3"/>
      <c r="AN50"/>
      <c r="AO50" s="8"/>
      <c r="AP50" s="9"/>
    </row>
    <row r="51" spans="1:42" ht="39.6">
      <c r="A51" s="3" t="s">
        <v>494</v>
      </c>
      <c r="B51" s="3" t="s">
        <v>773</v>
      </c>
      <c r="C51" s="5">
        <v>2021</v>
      </c>
      <c r="D51" s="5" t="s">
        <v>6</v>
      </c>
      <c r="E51" s="5" t="s">
        <v>1073</v>
      </c>
      <c r="F51" s="7">
        <v>37828</v>
      </c>
      <c r="G51" s="3" t="s">
        <v>31</v>
      </c>
      <c r="H51" s="3" t="s">
        <v>36</v>
      </c>
      <c r="I51" s="2" t="s">
        <v>1134</v>
      </c>
      <c r="J51" s="5">
        <v>2023</v>
      </c>
      <c r="K51" s="3" t="s">
        <v>501</v>
      </c>
      <c r="L51" s="3" t="s">
        <v>495</v>
      </c>
      <c r="M51" s="3" t="s">
        <v>35</v>
      </c>
      <c r="N51" s="5" t="s">
        <v>12</v>
      </c>
      <c r="O51" s="3" t="str">
        <f>"30080"</f>
        <v>30080</v>
      </c>
      <c r="P51" s="3" t="s">
        <v>773</v>
      </c>
      <c r="Q51" s="3"/>
      <c r="R51" s="5"/>
      <c r="S51" s="3" t="str">
        <f>""</f>
        <v/>
      </c>
      <c r="T51" s="35" t="s">
        <v>496</v>
      </c>
      <c r="U51" s="18" t="str">
        <f>"770-912-7102"</f>
        <v>770-912-7102</v>
      </c>
      <c r="V51" s="2" t="s">
        <v>899</v>
      </c>
      <c r="W51" s="2" t="s">
        <v>497</v>
      </c>
      <c r="X51" s="2" t="s">
        <v>498</v>
      </c>
      <c r="Y51" s="4"/>
      <c r="AB51" s="2"/>
      <c r="AC51" s="2"/>
      <c r="AD51" s="2"/>
      <c r="AE51" s="2"/>
      <c r="AF51" s="2" t="s">
        <v>930</v>
      </c>
      <c r="AG51" s="2" t="s">
        <v>973</v>
      </c>
      <c r="AH51" s="2" t="s">
        <v>773</v>
      </c>
      <c r="AI51" s="3" t="s">
        <v>15</v>
      </c>
      <c r="AJ51" s="5" t="s">
        <v>773</v>
      </c>
      <c r="AK51" s="3"/>
      <c r="AL51" s="3"/>
      <c r="AN51"/>
      <c r="AO51" s="8"/>
      <c r="AP51" s="9"/>
    </row>
    <row r="52" spans="1:42">
      <c r="A52" s="3" t="s">
        <v>753</v>
      </c>
      <c r="C52" s="5">
        <v>2021</v>
      </c>
      <c r="D52" s="5" t="s">
        <v>6</v>
      </c>
      <c r="F52" s="7">
        <v>37716</v>
      </c>
      <c r="G52" s="3" t="s">
        <v>31</v>
      </c>
      <c r="H52" s="3" t="s">
        <v>36</v>
      </c>
      <c r="I52" s="2" t="s">
        <v>160</v>
      </c>
      <c r="J52" s="5">
        <v>2025</v>
      </c>
      <c r="K52" s="3" t="s">
        <v>160</v>
      </c>
      <c r="L52" s="3" t="s">
        <v>754</v>
      </c>
      <c r="M52" s="3" t="s">
        <v>35</v>
      </c>
      <c r="N52" s="5" t="s">
        <v>12</v>
      </c>
      <c r="O52" s="3" t="str">
        <f>"30082"</f>
        <v>30082</v>
      </c>
      <c r="P52" s="3" t="s">
        <v>773</v>
      </c>
      <c r="Q52" s="3"/>
      <c r="R52" s="5"/>
      <c r="S52" s="3" t="str">
        <f>""</f>
        <v/>
      </c>
      <c r="T52" s="3" t="s">
        <v>755</v>
      </c>
      <c r="U52" s="18" t="str">
        <f>"404-707-4099"</f>
        <v>404-707-4099</v>
      </c>
      <c r="X52" s="2" t="s">
        <v>756</v>
      </c>
      <c r="Y52" s="4"/>
      <c r="AB52" s="2"/>
      <c r="AC52" s="2"/>
      <c r="AD52" s="2"/>
      <c r="AE52" s="2"/>
      <c r="AF52" s="2"/>
      <c r="AG52" s="2"/>
      <c r="AH52" s="2" t="s">
        <v>773</v>
      </c>
      <c r="AI52" s="3" t="s">
        <v>38</v>
      </c>
      <c r="AJ52" s="5"/>
      <c r="AK52" s="3"/>
      <c r="AL52" s="3"/>
      <c r="AN52"/>
      <c r="AO52" s="8"/>
      <c r="AP52" s="9"/>
    </row>
    <row r="53" spans="1:42" ht="52.8">
      <c r="A53" s="3" t="s">
        <v>75</v>
      </c>
      <c r="B53" s="3" t="s">
        <v>84</v>
      </c>
      <c r="C53" s="5">
        <v>2020</v>
      </c>
      <c r="D53" s="5" t="s">
        <v>6</v>
      </c>
      <c r="E53" s="5" t="s">
        <v>1069</v>
      </c>
      <c r="F53" s="7">
        <v>37314</v>
      </c>
      <c r="G53" s="3" t="s">
        <v>77</v>
      </c>
      <c r="H53" s="3" t="s">
        <v>13</v>
      </c>
      <c r="I53" s="2" t="s">
        <v>7</v>
      </c>
      <c r="J53" s="75">
        <v>45627</v>
      </c>
      <c r="K53" s="3" t="s">
        <v>165</v>
      </c>
      <c r="L53" s="3" t="s">
        <v>1236</v>
      </c>
      <c r="M53" s="3" t="s">
        <v>79</v>
      </c>
      <c r="N53" s="5" t="s">
        <v>12</v>
      </c>
      <c r="O53" s="18">
        <v>30252</v>
      </c>
      <c r="P53" s="3" t="s">
        <v>78</v>
      </c>
      <c r="Q53" s="3" t="s">
        <v>79</v>
      </c>
      <c r="R53" s="5" t="s">
        <v>12</v>
      </c>
      <c r="S53" s="3" t="str">
        <f>"30253"</f>
        <v>30253</v>
      </c>
      <c r="T53" s="35" t="s">
        <v>81</v>
      </c>
      <c r="U53" s="18" t="str">
        <f>"6788552988"</f>
        <v>6788552988</v>
      </c>
      <c r="V53" s="2" t="s">
        <v>82</v>
      </c>
      <c r="W53" s="2" t="s">
        <v>83</v>
      </c>
      <c r="X53" s="2" t="s">
        <v>773</v>
      </c>
      <c r="Y53" s="4">
        <v>13</v>
      </c>
      <c r="AB53" s="2" t="s">
        <v>983</v>
      </c>
      <c r="AC53" s="23" t="s">
        <v>943</v>
      </c>
      <c r="AD53" s="2"/>
      <c r="AE53" s="2"/>
      <c r="AF53" s="2" t="s">
        <v>930</v>
      </c>
      <c r="AG53" s="2" t="s">
        <v>1120</v>
      </c>
      <c r="AH53" s="2" t="s">
        <v>773</v>
      </c>
      <c r="AI53" s="3" t="s">
        <v>27</v>
      </c>
      <c r="AJ53" s="5" t="s">
        <v>773</v>
      </c>
      <c r="AK53" s="3"/>
      <c r="AL53" s="3"/>
      <c r="AN53"/>
      <c r="AO53" s="8"/>
      <c r="AP53" s="9"/>
    </row>
    <row r="54" spans="1:42" s="39" customFormat="1" ht="50.1" customHeight="1" thickBot="1">
      <c r="A54" s="62" t="s">
        <v>96</v>
      </c>
      <c r="B54" s="62" t="s">
        <v>773</v>
      </c>
      <c r="C54" s="63">
        <v>2020</v>
      </c>
      <c r="D54" s="63" t="s">
        <v>18</v>
      </c>
      <c r="E54" s="63" t="s">
        <v>1069</v>
      </c>
      <c r="F54" s="64">
        <v>37264</v>
      </c>
      <c r="G54" s="62" t="s">
        <v>99</v>
      </c>
      <c r="H54" s="62" t="s">
        <v>102</v>
      </c>
      <c r="I54" s="38" t="s">
        <v>942</v>
      </c>
      <c r="J54" s="63">
        <v>2024</v>
      </c>
      <c r="K54" s="62" t="s">
        <v>98</v>
      </c>
      <c r="L54" s="62" t="s">
        <v>100</v>
      </c>
      <c r="M54" s="62" t="s">
        <v>101</v>
      </c>
      <c r="N54" s="63" t="s">
        <v>12</v>
      </c>
      <c r="O54" s="62" t="str">
        <f>"30214-1437"</f>
        <v>30214-1437</v>
      </c>
      <c r="P54" s="62" t="s">
        <v>773</v>
      </c>
      <c r="Q54" s="62"/>
      <c r="R54" s="63"/>
      <c r="S54" s="62" t="str">
        <f>""</f>
        <v/>
      </c>
      <c r="T54" s="62" t="s">
        <v>103</v>
      </c>
      <c r="U54" s="71" t="s">
        <v>964</v>
      </c>
      <c r="V54" s="38" t="s">
        <v>104</v>
      </c>
      <c r="W54" s="38" t="s">
        <v>105</v>
      </c>
      <c r="X54" s="38" t="s">
        <v>773</v>
      </c>
      <c r="Y54" s="56"/>
      <c r="Z54" s="38"/>
      <c r="AA54" s="38"/>
      <c r="AB54" s="38" t="s">
        <v>920</v>
      </c>
      <c r="AC54" s="68" t="s">
        <v>951</v>
      </c>
      <c r="AD54" s="38"/>
      <c r="AE54" s="38"/>
      <c r="AF54" s="38" t="s">
        <v>961</v>
      </c>
      <c r="AG54" s="69" t="s">
        <v>1105</v>
      </c>
      <c r="AH54" s="38" t="s">
        <v>773</v>
      </c>
      <c r="AI54" s="62" t="s">
        <v>57</v>
      </c>
      <c r="AJ54" s="63" t="s">
        <v>1104</v>
      </c>
      <c r="AK54" s="62"/>
      <c r="AL54" s="62"/>
      <c r="AO54" s="40"/>
      <c r="AP54" s="41"/>
    </row>
    <row r="55" spans="1:42" ht="66">
      <c r="A55" s="3" t="s">
        <v>106</v>
      </c>
      <c r="B55" s="3" t="s">
        <v>773</v>
      </c>
      <c r="C55" s="5">
        <v>2020</v>
      </c>
      <c r="D55" s="5" t="s">
        <v>6</v>
      </c>
      <c r="E55" s="5" t="s">
        <v>1069</v>
      </c>
      <c r="F55" s="7">
        <v>37232</v>
      </c>
      <c r="G55" s="3" t="s">
        <v>108</v>
      </c>
      <c r="H55" s="3" t="s">
        <v>80</v>
      </c>
      <c r="I55" s="2" t="s">
        <v>69</v>
      </c>
      <c r="J55" s="75">
        <v>45627</v>
      </c>
      <c r="K55" s="3" t="s">
        <v>107</v>
      </c>
      <c r="L55" s="3" t="s">
        <v>109</v>
      </c>
      <c r="M55" s="3" t="s">
        <v>110</v>
      </c>
      <c r="N55" s="5" t="s">
        <v>12</v>
      </c>
      <c r="O55" s="3" t="str">
        <f>"30228"</f>
        <v>30228</v>
      </c>
      <c r="P55" s="3" t="s">
        <v>773</v>
      </c>
      <c r="Q55" s="3"/>
      <c r="R55" s="5"/>
      <c r="S55" s="3" t="str">
        <f>""</f>
        <v/>
      </c>
      <c r="T55" s="3" t="s">
        <v>111</v>
      </c>
      <c r="U55" s="18" t="str">
        <f>"(770) 527-4170"</f>
        <v>(770) 527-4170</v>
      </c>
      <c r="V55" s="2" t="s">
        <v>112</v>
      </c>
      <c r="W55" s="2" t="s">
        <v>113</v>
      </c>
      <c r="X55" s="2" t="s">
        <v>773</v>
      </c>
      <c r="Y55" s="4"/>
      <c r="AB55" s="2"/>
      <c r="AC55" s="23" t="s">
        <v>950</v>
      </c>
      <c r="AD55" s="2"/>
      <c r="AE55" s="2"/>
      <c r="AF55" s="2" t="s">
        <v>930</v>
      </c>
      <c r="AG55" s="33" t="s">
        <v>971</v>
      </c>
      <c r="AH55" s="2" t="s">
        <v>773</v>
      </c>
      <c r="AI55" s="3" t="s">
        <v>27</v>
      </c>
      <c r="AJ55" s="5" t="s">
        <v>773</v>
      </c>
      <c r="AK55" s="3"/>
      <c r="AL55" s="3"/>
      <c r="AN55"/>
      <c r="AO55" s="8"/>
      <c r="AP55" s="9"/>
    </row>
    <row r="56" spans="1:42" ht="66">
      <c r="A56" s="3" t="s">
        <v>313</v>
      </c>
      <c r="B56" s="3" t="s">
        <v>320</v>
      </c>
      <c r="C56" s="5">
        <v>2020</v>
      </c>
      <c r="D56" s="5" t="s">
        <v>6</v>
      </c>
      <c r="E56" s="5" t="s">
        <v>1069</v>
      </c>
      <c r="F56" s="7">
        <v>37392</v>
      </c>
      <c r="G56" s="3" t="s">
        <v>316</v>
      </c>
      <c r="H56" s="3" t="s">
        <v>25</v>
      </c>
      <c r="I56" s="2" t="s">
        <v>314</v>
      </c>
      <c r="J56" s="5">
        <v>2024</v>
      </c>
      <c r="K56" s="3" t="s">
        <v>315</v>
      </c>
      <c r="L56" s="2" t="s">
        <v>1244</v>
      </c>
      <c r="M56" s="3" t="s">
        <v>11</v>
      </c>
      <c r="N56" s="5" t="s">
        <v>12</v>
      </c>
      <c r="O56" s="76">
        <v>30318</v>
      </c>
      <c r="P56" s="3" t="s">
        <v>773</v>
      </c>
      <c r="Q56" s="3"/>
      <c r="R56" s="5"/>
      <c r="S56" s="3" t="str">
        <f>""</f>
        <v/>
      </c>
      <c r="T56" s="35" t="s">
        <v>317</v>
      </c>
      <c r="U56" s="18" t="str">
        <f>"678-791-9682"</f>
        <v>678-791-9682</v>
      </c>
      <c r="V56" s="2" t="s">
        <v>318</v>
      </c>
      <c r="W56" s="2" t="s">
        <v>319</v>
      </c>
      <c r="X56" s="2" t="s">
        <v>773</v>
      </c>
      <c r="Y56" s="4">
        <v>14</v>
      </c>
      <c r="AB56" s="2" t="s">
        <v>773</v>
      </c>
      <c r="AC56" s="23" t="s">
        <v>944</v>
      </c>
      <c r="AD56" s="2"/>
      <c r="AE56" s="2"/>
      <c r="AF56" s="2" t="s">
        <v>930</v>
      </c>
      <c r="AG56" s="2"/>
      <c r="AH56" s="2" t="s">
        <v>773</v>
      </c>
      <c r="AI56" s="3" t="s">
        <v>15</v>
      </c>
      <c r="AJ56" s="5" t="s">
        <v>773</v>
      </c>
      <c r="AK56" s="3"/>
      <c r="AL56" s="3"/>
      <c r="AN56"/>
      <c r="AO56" s="8"/>
      <c r="AP56" s="9"/>
    </row>
    <row r="57" spans="1:42">
      <c r="A57" s="3" t="s">
        <v>396</v>
      </c>
      <c r="B57" s="3" t="s">
        <v>401</v>
      </c>
      <c r="C57" s="5">
        <v>2020</v>
      </c>
      <c r="D57" s="5" t="s">
        <v>6</v>
      </c>
      <c r="F57" s="7">
        <v>37256</v>
      </c>
      <c r="G57" s="3" t="s">
        <v>398</v>
      </c>
      <c r="H57" s="3" t="s">
        <v>65</v>
      </c>
      <c r="I57" s="2" t="s">
        <v>397</v>
      </c>
      <c r="J57" s="5">
        <v>2024</v>
      </c>
      <c r="K57" s="3" t="s">
        <v>160</v>
      </c>
      <c r="L57" s="3" t="s">
        <v>399</v>
      </c>
      <c r="M57" s="3" t="s">
        <v>192</v>
      </c>
      <c r="N57" s="5" t="s">
        <v>12</v>
      </c>
      <c r="O57" s="3" t="str">
        <f>"30044"</f>
        <v>30044</v>
      </c>
      <c r="P57" s="3" t="s">
        <v>773</v>
      </c>
      <c r="Q57" s="3"/>
      <c r="R57" s="5"/>
      <c r="S57" s="3" t="str">
        <f>""</f>
        <v/>
      </c>
      <c r="T57" s="3" t="s">
        <v>400</v>
      </c>
      <c r="U57" s="18" t="str">
        <f>"336-324-0161"</f>
        <v>336-324-0161</v>
      </c>
      <c r="Y57" s="4"/>
      <c r="AB57" s="2"/>
      <c r="AC57" s="2"/>
      <c r="AD57" s="2"/>
      <c r="AE57" s="2"/>
      <c r="AF57" s="2"/>
      <c r="AG57" s="2"/>
      <c r="AH57" s="2" t="s">
        <v>773</v>
      </c>
      <c r="AI57" s="3" t="s">
        <v>38</v>
      </c>
      <c r="AJ57" s="5"/>
      <c r="AK57" s="3"/>
      <c r="AL57" s="3"/>
      <c r="AN57"/>
      <c r="AO57" s="8"/>
      <c r="AP57" s="9"/>
    </row>
    <row r="58" spans="1:42" ht="26.4">
      <c r="A58" s="3" t="s">
        <v>546</v>
      </c>
      <c r="B58" s="3" t="s">
        <v>553</v>
      </c>
      <c r="C58" s="5">
        <v>2020</v>
      </c>
      <c r="D58" s="5" t="s">
        <v>6</v>
      </c>
      <c r="E58" s="5" t="s">
        <v>1069</v>
      </c>
      <c r="F58" s="7">
        <v>37627</v>
      </c>
      <c r="G58" s="3" t="s">
        <v>547</v>
      </c>
      <c r="H58" s="3" t="s">
        <v>25</v>
      </c>
      <c r="I58" s="2" t="s">
        <v>69</v>
      </c>
      <c r="J58" s="5">
        <v>2024</v>
      </c>
      <c r="K58" s="3" t="s">
        <v>165</v>
      </c>
      <c r="L58" s="3" t="s">
        <v>548</v>
      </c>
      <c r="M58" s="3" t="s">
        <v>549</v>
      </c>
      <c r="N58" s="5" t="s">
        <v>12</v>
      </c>
      <c r="O58" s="3" t="str">
        <f>"30273-2362"</f>
        <v>30273-2362</v>
      </c>
      <c r="P58" s="3" t="s">
        <v>550</v>
      </c>
      <c r="Q58" s="3" t="s">
        <v>11</v>
      </c>
      <c r="R58" s="5" t="s">
        <v>12</v>
      </c>
      <c r="S58" s="3" t="str">
        <f>"30349"</f>
        <v>30349</v>
      </c>
      <c r="T58" s="35" t="s">
        <v>1133</v>
      </c>
      <c r="U58" s="18" t="str">
        <f>"404-218-0450"</f>
        <v>404-218-0450</v>
      </c>
      <c r="V58" s="2" t="s">
        <v>551</v>
      </c>
      <c r="W58" s="2" t="s">
        <v>552</v>
      </c>
      <c r="X58" s="2" t="s">
        <v>773</v>
      </c>
      <c r="Y58" s="4"/>
      <c r="AB58" s="2" t="s">
        <v>773</v>
      </c>
      <c r="AC58" s="2"/>
      <c r="AD58" s="2"/>
      <c r="AE58" s="2"/>
      <c r="AF58" s="2"/>
      <c r="AG58" s="2"/>
      <c r="AH58" s="2" t="s">
        <v>773</v>
      </c>
      <c r="AI58" s="3" t="s">
        <v>57</v>
      </c>
      <c r="AJ58" s="5" t="s">
        <v>1106</v>
      </c>
      <c r="AK58" s="3"/>
      <c r="AL58" s="3"/>
      <c r="AN58"/>
      <c r="AO58" s="8"/>
      <c r="AP58" s="9"/>
    </row>
    <row r="59" spans="1:42" ht="52.8">
      <c r="A59" s="3" t="s">
        <v>646</v>
      </c>
      <c r="B59" s="3" t="s">
        <v>773</v>
      </c>
      <c r="C59" s="5">
        <v>2020</v>
      </c>
      <c r="D59" s="5" t="s">
        <v>18</v>
      </c>
      <c r="F59" s="7">
        <v>37304</v>
      </c>
      <c r="G59" s="3" t="s">
        <v>647</v>
      </c>
      <c r="H59" s="3" t="s">
        <v>134</v>
      </c>
      <c r="I59" s="2" t="s">
        <v>7</v>
      </c>
      <c r="J59" s="5">
        <v>2024</v>
      </c>
      <c r="K59" s="3" t="s">
        <v>334</v>
      </c>
      <c r="L59" s="3" t="s">
        <v>648</v>
      </c>
      <c r="M59" s="3" t="s">
        <v>206</v>
      </c>
      <c r="N59" s="5" t="s">
        <v>12</v>
      </c>
      <c r="O59" s="3" t="str">
        <f>"30083"</f>
        <v>30083</v>
      </c>
      <c r="P59" s="3" t="s">
        <v>773</v>
      </c>
      <c r="Q59" s="3"/>
      <c r="R59" s="5"/>
      <c r="S59" s="3" t="str">
        <f>""</f>
        <v/>
      </c>
      <c r="T59" s="3" t="s">
        <v>649</v>
      </c>
      <c r="U59" s="18" t="str">
        <f>"678-637-0485"</f>
        <v>678-637-0485</v>
      </c>
      <c r="V59" s="2" t="s">
        <v>650</v>
      </c>
      <c r="W59" s="2" t="s">
        <v>651</v>
      </c>
      <c r="X59" s="2" t="s">
        <v>773</v>
      </c>
      <c r="Y59" s="4"/>
      <c r="AB59" s="2" t="s">
        <v>652</v>
      </c>
      <c r="AC59" s="2"/>
      <c r="AD59" s="2"/>
      <c r="AE59" s="2"/>
      <c r="AF59" s="2"/>
      <c r="AG59" s="2"/>
      <c r="AH59" s="2" t="s">
        <v>773</v>
      </c>
      <c r="AI59" s="3" t="s">
        <v>38</v>
      </c>
      <c r="AJ59" s="5" t="s">
        <v>773</v>
      </c>
      <c r="AK59" s="3"/>
      <c r="AL59" s="3"/>
      <c r="AN59"/>
      <c r="AO59" s="8"/>
      <c r="AP59" s="9"/>
    </row>
    <row r="60" spans="1:42" ht="26.4">
      <c r="A60" s="3" t="s">
        <v>663</v>
      </c>
      <c r="B60" s="3" t="s">
        <v>671</v>
      </c>
      <c r="C60" s="5">
        <v>2020</v>
      </c>
      <c r="D60" s="5" t="s">
        <v>6</v>
      </c>
      <c r="E60" s="5" t="s">
        <v>1069</v>
      </c>
      <c r="F60" s="7">
        <v>37447</v>
      </c>
      <c r="G60" s="3" t="s">
        <v>174</v>
      </c>
      <c r="H60" s="3" t="s">
        <v>667</v>
      </c>
      <c r="I60" s="2" t="s">
        <v>1234</v>
      </c>
      <c r="J60" s="5">
        <v>2024</v>
      </c>
      <c r="K60" s="3" t="s">
        <v>60</v>
      </c>
      <c r="L60" s="3" t="s">
        <v>664</v>
      </c>
      <c r="M60" s="3" t="s">
        <v>665</v>
      </c>
      <c r="N60" s="5" t="s">
        <v>666</v>
      </c>
      <c r="O60" s="3" t="str">
        <f>"70813-0001"</f>
        <v>70813-0001</v>
      </c>
      <c r="P60" s="3" t="s">
        <v>657</v>
      </c>
      <c r="Q60" s="3" t="s">
        <v>658</v>
      </c>
      <c r="R60" s="5" t="s">
        <v>659</v>
      </c>
      <c r="S60" s="3" t="str">
        <f>"44691-2811"</f>
        <v>44691-2811</v>
      </c>
      <c r="T60" s="35" t="s">
        <v>668</v>
      </c>
      <c r="U60" s="18" t="str">
        <f>"786-355-7612"</f>
        <v>786-355-7612</v>
      </c>
      <c r="V60" s="2" t="s">
        <v>669</v>
      </c>
      <c r="W60" s="2" t="s">
        <v>670</v>
      </c>
      <c r="X60" s="2" t="s">
        <v>1119</v>
      </c>
      <c r="Y60" s="4">
        <v>4</v>
      </c>
      <c r="AB60" s="2"/>
      <c r="AC60" s="23" t="s">
        <v>945</v>
      </c>
      <c r="AD60" s="2"/>
      <c r="AE60" s="2"/>
      <c r="AF60" s="2" t="s">
        <v>930</v>
      </c>
      <c r="AG60" s="2" t="s">
        <v>980</v>
      </c>
      <c r="AH60" s="2" t="s">
        <v>773</v>
      </c>
      <c r="AI60" s="3" t="s">
        <v>15</v>
      </c>
      <c r="AJ60" s="5" t="s">
        <v>773</v>
      </c>
      <c r="AK60" s="3"/>
      <c r="AL60" s="3"/>
      <c r="AN60"/>
      <c r="AO60" s="8"/>
      <c r="AP60" s="9"/>
    </row>
    <row r="61" spans="1:42" ht="79.2">
      <c r="A61" s="3" t="s">
        <v>672</v>
      </c>
      <c r="B61" s="3" t="s">
        <v>773</v>
      </c>
      <c r="C61" s="5">
        <v>2020</v>
      </c>
      <c r="D61" s="5" t="s">
        <v>18</v>
      </c>
      <c r="E61" s="5" t="s">
        <v>1069</v>
      </c>
      <c r="F61" s="7">
        <v>37155</v>
      </c>
      <c r="G61" s="3" t="s">
        <v>77</v>
      </c>
      <c r="H61" s="3" t="s">
        <v>80</v>
      </c>
      <c r="I61" s="2" t="s">
        <v>159</v>
      </c>
      <c r="J61" s="5">
        <v>2024</v>
      </c>
      <c r="K61" s="3" t="s">
        <v>673</v>
      </c>
      <c r="L61" s="3" t="s">
        <v>674</v>
      </c>
      <c r="M61" s="3" t="s">
        <v>79</v>
      </c>
      <c r="N61" s="5" t="s">
        <v>12</v>
      </c>
      <c r="O61" s="3" t="str">
        <f>"30253"</f>
        <v>30253</v>
      </c>
      <c r="P61" s="3" t="s">
        <v>773</v>
      </c>
      <c r="Q61" s="3"/>
      <c r="R61" s="5"/>
      <c r="S61" s="3" t="str">
        <f>""</f>
        <v/>
      </c>
      <c r="T61" s="3" t="s">
        <v>675</v>
      </c>
      <c r="U61" s="18" t="str">
        <f>"678-825-7046"</f>
        <v>678-825-7046</v>
      </c>
      <c r="V61" s="2" t="s">
        <v>676</v>
      </c>
      <c r="W61" s="2" t="s">
        <v>677</v>
      </c>
      <c r="X61" s="2" t="s">
        <v>773</v>
      </c>
      <c r="Y61" s="4"/>
      <c r="AB61" s="2" t="s">
        <v>1110</v>
      </c>
      <c r="AC61" s="2"/>
      <c r="AD61" s="2"/>
      <c r="AE61" s="2"/>
      <c r="AF61" s="2"/>
      <c r="AG61" s="2"/>
      <c r="AH61" s="2" t="s">
        <v>773</v>
      </c>
      <c r="AI61" s="3" t="s">
        <v>57</v>
      </c>
      <c r="AJ61" s="4">
        <v>2023</v>
      </c>
      <c r="AK61" s="3"/>
      <c r="AL61" s="3"/>
      <c r="AN61"/>
      <c r="AO61" s="8"/>
      <c r="AP61" s="9"/>
    </row>
    <row r="62" spans="1:42" ht="105.6">
      <c r="A62" s="3" t="s">
        <v>678</v>
      </c>
      <c r="B62" s="3" t="s">
        <v>688</v>
      </c>
      <c r="C62" s="5">
        <v>2020</v>
      </c>
      <c r="D62" s="5" t="s">
        <v>6</v>
      </c>
      <c r="E62" s="5" t="s">
        <v>1069</v>
      </c>
      <c r="F62" s="7">
        <v>37170</v>
      </c>
      <c r="G62" s="3" t="s">
        <v>681</v>
      </c>
      <c r="H62" s="3" t="s">
        <v>207</v>
      </c>
      <c r="I62" s="2" t="s">
        <v>679</v>
      </c>
      <c r="J62" s="5">
        <v>2024</v>
      </c>
      <c r="K62" s="3" t="s">
        <v>680</v>
      </c>
      <c r="L62" s="3" t="s">
        <v>682</v>
      </c>
      <c r="M62" s="3" t="s">
        <v>683</v>
      </c>
      <c r="N62" s="5" t="s">
        <v>12</v>
      </c>
      <c r="O62" s="3" t="str">
        <f>"30038-3456"</f>
        <v>30038-3456</v>
      </c>
      <c r="P62" s="3" t="s">
        <v>773</v>
      </c>
      <c r="Q62" s="3"/>
      <c r="R62" s="5"/>
      <c r="S62" s="3" t="str">
        <f>""</f>
        <v/>
      </c>
      <c r="T62" s="3" t="s">
        <v>684</v>
      </c>
      <c r="U62" s="18">
        <v>4708405159</v>
      </c>
      <c r="V62" s="2" t="s">
        <v>685</v>
      </c>
      <c r="W62" s="2" t="s">
        <v>686</v>
      </c>
      <c r="X62" s="2" t="s">
        <v>687</v>
      </c>
      <c r="Y62" s="4"/>
      <c r="AB62" s="2" t="s">
        <v>985</v>
      </c>
      <c r="AC62" s="23" t="s">
        <v>949</v>
      </c>
      <c r="AD62" s="2"/>
      <c r="AE62" s="2"/>
      <c r="AF62" s="2" t="s">
        <v>930</v>
      </c>
      <c r="AG62" s="2" t="s">
        <v>925</v>
      </c>
      <c r="AH62" s="2" t="s">
        <v>773</v>
      </c>
      <c r="AI62" s="3" t="s">
        <v>27</v>
      </c>
      <c r="AJ62" s="5" t="s">
        <v>773</v>
      </c>
      <c r="AK62" s="3"/>
      <c r="AL62" s="3"/>
      <c r="AN62"/>
      <c r="AO62" s="8"/>
      <c r="AP62" s="9"/>
    </row>
    <row r="63" spans="1:42" ht="79.2">
      <c r="A63" s="3" t="s">
        <v>17</v>
      </c>
      <c r="B63" s="3" t="s">
        <v>773</v>
      </c>
      <c r="C63" s="5">
        <v>2019</v>
      </c>
      <c r="D63" s="5" t="s">
        <v>18</v>
      </c>
      <c r="E63" s="5" t="s">
        <v>1069</v>
      </c>
      <c r="F63" s="7">
        <v>36970</v>
      </c>
      <c r="G63" s="3" t="s">
        <v>21</v>
      </c>
      <c r="H63" s="3" t="s">
        <v>13</v>
      </c>
      <c r="I63" s="2" t="s">
        <v>19</v>
      </c>
      <c r="J63" s="5">
        <v>2022</v>
      </c>
      <c r="K63" s="3" t="s">
        <v>20</v>
      </c>
      <c r="L63" s="3" t="s">
        <v>22</v>
      </c>
      <c r="M63" s="3" t="s">
        <v>11</v>
      </c>
      <c r="N63" s="5" t="s">
        <v>12</v>
      </c>
      <c r="O63" s="3" t="str">
        <f>"30337-4417"</f>
        <v>30337-4417</v>
      </c>
      <c r="P63" s="3" t="s">
        <v>23</v>
      </c>
      <c r="Q63" s="3" t="s">
        <v>24</v>
      </c>
      <c r="R63" s="5" t="s">
        <v>12</v>
      </c>
      <c r="S63" s="3" t="str">
        <f>"30297-1134"</f>
        <v>30297-1134</v>
      </c>
      <c r="T63" s="3" t="s">
        <v>26</v>
      </c>
      <c r="U63" s="18" t="str">
        <f>"678-956-0059"</f>
        <v>678-956-0059</v>
      </c>
      <c r="V63" s="2" t="s">
        <v>28</v>
      </c>
      <c r="W63" s="2" t="s">
        <v>29</v>
      </c>
      <c r="X63" s="2" t="s">
        <v>773</v>
      </c>
      <c r="Y63" s="4"/>
      <c r="AB63" s="2"/>
      <c r="AC63" s="23" t="s">
        <v>948</v>
      </c>
      <c r="AD63" s="2"/>
      <c r="AE63" s="2"/>
      <c r="AF63" s="2" t="s">
        <v>930</v>
      </c>
      <c r="AG63" s="2"/>
      <c r="AH63" s="2" t="s">
        <v>773</v>
      </c>
      <c r="AI63" s="3" t="s">
        <v>15</v>
      </c>
      <c r="AJ63" s="5">
        <v>2022</v>
      </c>
      <c r="AK63" s="3"/>
      <c r="AL63" s="3"/>
      <c r="AN63"/>
      <c r="AO63" s="8"/>
      <c r="AP63" s="9"/>
    </row>
    <row r="64" spans="1:42" ht="250.8">
      <c r="A64" s="3" t="s">
        <v>220</v>
      </c>
      <c r="B64" s="3" t="s">
        <v>773</v>
      </c>
      <c r="C64" s="5">
        <v>2019</v>
      </c>
      <c r="D64" s="5" t="s">
        <v>6</v>
      </c>
      <c r="E64" s="5" t="s">
        <v>1069</v>
      </c>
      <c r="F64" s="7">
        <v>36961</v>
      </c>
      <c r="G64" s="3" t="s">
        <v>222</v>
      </c>
      <c r="H64" s="3" t="s">
        <v>13</v>
      </c>
      <c r="I64" s="2" t="s">
        <v>221</v>
      </c>
      <c r="J64" s="5">
        <v>2021</v>
      </c>
      <c r="K64" s="3" t="s">
        <v>76</v>
      </c>
      <c r="L64" s="3" t="s">
        <v>223</v>
      </c>
      <c r="M64" s="3" t="s">
        <v>224</v>
      </c>
      <c r="N64" s="5" t="s">
        <v>12</v>
      </c>
      <c r="O64" s="3" t="str">
        <f>"30344"</f>
        <v>30344</v>
      </c>
      <c r="P64" s="3" t="s">
        <v>773</v>
      </c>
      <c r="Q64" s="3"/>
      <c r="R64" s="5"/>
      <c r="S64" s="3" t="str">
        <f>""</f>
        <v/>
      </c>
      <c r="T64" s="3" t="s">
        <v>225</v>
      </c>
      <c r="U64" s="18" t="str">
        <f>"678-791-8996"</f>
        <v>678-791-8996</v>
      </c>
      <c r="V64" s="2" t="s">
        <v>226</v>
      </c>
      <c r="W64" s="2" t="s">
        <v>227</v>
      </c>
      <c r="X64" s="2" t="s">
        <v>773</v>
      </c>
      <c r="Y64" s="4"/>
      <c r="AB64" s="2" t="s">
        <v>228</v>
      </c>
      <c r="AC64" s="2"/>
      <c r="AD64" s="2"/>
      <c r="AE64" s="2"/>
      <c r="AF64" s="2"/>
      <c r="AG64" s="2"/>
      <c r="AH64" s="2" t="s">
        <v>229</v>
      </c>
      <c r="AI64" s="3" t="s">
        <v>15</v>
      </c>
      <c r="AJ64" s="5" t="s">
        <v>773</v>
      </c>
      <c r="AK64" s="3" t="s">
        <v>1080</v>
      </c>
      <c r="AL64" s="3" t="s">
        <v>1082</v>
      </c>
      <c r="AM64" s="53" t="s">
        <v>1084</v>
      </c>
      <c r="AN64"/>
      <c r="AO64" s="8"/>
      <c r="AP64" s="9"/>
    </row>
    <row r="65" spans="1:42" ht="158.4">
      <c r="A65" s="3" t="s">
        <v>279</v>
      </c>
      <c r="B65" s="3" t="s">
        <v>773</v>
      </c>
      <c r="C65" s="5">
        <v>2019</v>
      </c>
      <c r="D65" s="5" t="s">
        <v>6</v>
      </c>
      <c r="F65" s="7">
        <v>37097</v>
      </c>
      <c r="G65" s="3" t="s">
        <v>282</v>
      </c>
      <c r="H65" s="3" t="s">
        <v>13</v>
      </c>
      <c r="I65" s="2" t="s">
        <v>280</v>
      </c>
      <c r="J65" s="5">
        <v>2023</v>
      </c>
      <c r="K65" s="3" t="s">
        <v>281</v>
      </c>
      <c r="L65" s="3" t="s">
        <v>283</v>
      </c>
      <c r="M65" s="3" t="s">
        <v>11</v>
      </c>
      <c r="N65" s="5" t="s">
        <v>12</v>
      </c>
      <c r="O65" s="3" t="str">
        <f>"30310"</f>
        <v>30310</v>
      </c>
      <c r="P65" s="3" t="s">
        <v>773</v>
      </c>
      <c r="Q65" s="3"/>
      <c r="R65" s="5"/>
      <c r="S65" s="3" t="str">
        <f>""</f>
        <v/>
      </c>
      <c r="T65" s="3" t="s">
        <v>284</v>
      </c>
      <c r="U65" s="18" t="str">
        <f>"404-395-0586"</f>
        <v>404-395-0586</v>
      </c>
      <c r="V65" s="2" t="s">
        <v>773</v>
      </c>
      <c r="W65" s="2" t="s">
        <v>285</v>
      </c>
      <c r="X65" s="2" t="s">
        <v>773</v>
      </c>
      <c r="Y65" s="4"/>
      <c r="AB65" s="2" t="s">
        <v>286</v>
      </c>
      <c r="AC65" s="2"/>
      <c r="AD65" s="2"/>
      <c r="AE65" s="2"/>
      <c r="AF65" s="2"/>
      <c r="AG65" s="2"/>
      <c r="AH65" s="2" t="s">
        <v>773</v>
      </c>
      <c r="AI65" s="3" t="s">
        <v>57</v>
      </c>
      <c r="AJ65" s="5">
        <v>2020</v>
      </c>
      <c r="AK65" s="3"/>
      <c r="AL65" s="3"/>
      <c r="AN65"/>
      <c r="AO65" s="8"/>
      <c r="AP65" s="9"/>
    </row>
    <row r="66" spans="1:42" ht="396">
      <c r="A66" s="3" t="s">
        <v>325</v>
      </c>
      <c r="B66" s="3" t="s">
        <v>773</v>
      </c>
      <c r="C66" s="5">
        <v>2019</v>
      </c>
      <c r="D66" s="5" t="s">
        <v>6</v>
      </c>
      <c r="E66" s="5" t="s">
        <v>1069</v>
      </c>
      <c r="F66" s="7">
        <v>36943</v>
      </c>
      <c r="G66" s="3" t="s">
        <v>326</v>
      </c>
      <c r="H66" s="3" t="s">
        <v>328</v>
      </c>
      <c r="I66" s="2" t="s">
        <v>69</v>
      </c>
      <c r="J66" s="5">
        <v>2024</v>
      </c>
      <c r="K66" s="3" t="s">
        <v>1233</v>
      </c>
      <c r="L66" s="3" t="s">
        <v>1131</v>
      </c>
      <c r="M66" s="3" t="s">
        <v>337</v>
      </c>
      <c r="N66" s="5" t="s">
        <v>12</v>
      </c>
      <c r="O66" s="3">
        <v>30117</v>
      </c>
      <c r="P66" s="3" t="s">
        <v>329</v>
      </c>
      <c r="Q66" s="3" t="s">
        <v>330</v>
      </c>
      <c r="R66" s="5" t="s">
        <v>12</v>
      </c>
      <c r="S66" s="3" t="s">
        <v>1132</v>
      </c>
      <c r="T66" s="3" t="s">
        <v>331</v>
      </c>
      <c r="U66" s="18" t="str">
        <f>"678-437-0756"</f>
        <v>678-437-0756</v>
      </c>
      <c r="V66" s="2" t="s">
        <v>332</v>
      </c>
      <c r="W66" s="2" t="s">
        <v>83</v>
      </c>
      <c r="X66" s="2" t="s">
        <v>773</v>
      </c>
      <c r="Y66" s="4">
        <v>16</v>
      </c>
      <c r="AB66" s="23" t="s">
        <v>921</v>
      </c>
      <c r="AC66" s="23" t="s">
        <v>947</v>
      </c>
      <c r="AD66" s="23"/>
      <c r="AE66" s="23"/>
      <c r="AF66" s="23" t="s">
        <v>930</v>
      </c>
      <c r="AG66" s="23" t="s">
        <v>974</v>
      </c>
      <c r="AH66" s="2" t="s">
        <v>773</v>
      </c>
      <c r="AI66" s="3" t="s">
        <v>15</v>
      </c>
      <c r="AJ66" s="5">
        <v>2021</v>
      </c>
      <c r="AK66" s="3"/>
      <c r="AL66" s="3"/>
      <c r="AN66"/>
      <c r="AO66" s="8"/>
      <c r="AP66" s="9"/>
    </row>
    <row r="67" spans="1:42" ht="66">
      <c r="A67" s="3" t="s">
        <v>359</v>
      </c>
      <c r="B67" s="3" t="s">
        <v>773</v>
      </c>
      <c r="C67" s="5">
        <v>2019</v>
      </c>
      <c r="D67" s="5" t="s">
        <v>6</v>
      </c>
      <c r="F67" s="7">
        <v>36793</v>
      </c>
      <c r="G67" s="3" t="s">
        <v>361</v>
      </c>
      <c r="H67" s="3" t="s">
        <v>13</v>
      </c>
      <c r="I67" s="2" t="s">
        <v>360</v>
      </c>
      <c r="J67" s="5">
        <v>2023</v>
      </c>
      <c r="K67" s="3" t="s">
        <v>116</v>
      </c>
      <c r="L67" s="3" t="s">
        <v>362</v>
      </c>
      <c r="M67" s="3" t="s">
        <v>330</v>
      </c>
      <c r="N67" s="5" t="s">
        <v>12</v>
      </c>
      <c r="O67" s="3" t="str">
        <f>"30213-4386"</f>
        <v>30213-4386</v>
      </c>
      <c r="P67" s="3" t="s">
        <v>773</v>
      </c>
      <c r="Q67" s="3"/>
      <c r="R67" s="5"/>
      <c r="S67" s="3" t="str">
        <f>""</f>
        <v/>
      </c>
      <c r="T67" s="3" t="s">
        <v>363</v>
      </c>
      <c r="U67" s="18" t="str">
        <f>"404-934-7491"</f>
        <v>404-934-7491</v>
      </c>
      <c r="V67" s="2" t="s">
        <v>364</v>
      </c>
      <c r="W67" s="2" t="s">
        <v>365</v>
      </c>
      <c r="X67" s="2" t="s">
        <v>773</v>
      </c>
      <c r="Y67" s="4"/>
      <c r="AB67" s="2" t="s">
        <v>366</v>
      </c>
      <c r="AC67" s="2"/>
      <c r="AD67" s="2"/>
      <c r="AE67" s="2"/>
      <c r="AF67" s="2"/>
      <c r="AG67" s="2"/>
      <c r="AH67" s="2" t="s">
        <v>773</v>
      </c>
      <c r="AI67" s="3" t="s">
        <v>57</v>
      </c>
      <c r="AJ67" s="5">
        <v>2020</v>
      </c>
      <c r="AK67" s="3"/>
      <c r="AL67" s="3"/>
      <c r="AN67"/>
      <c r="AO67" s="8"/>
      <c r="AP67" s="9"/>
    </row>
    <row r="68" spans="1:42" ht="39.6">
      <c r="A68" s="3" t="s">
        <v>478</v>
      </c>
      <c r="B68" s="3" t="s">
        <v>773</v>
      </c>
      <c r="C68" s="5">
        <v>2019</v>
      </c>
      <c r="D68" s="5" t="s">
        <v>6</v>
      </c>
      <c r="E68" s="5" t="s">
        <v>1069</v>
      </c>
      <c r="F68" s="7">
        <v>36883</v>
      </c>
      <c r="G68" s="3" t="s">
        <v>479</v>
      </c>
      <c r="H68" s="3" t="s">
        <v>13</v>
      </c>
      <c r="I68" s="2" t="s">
        <v>19</v>
      </c>
      <c r="J68" s="75">
        <v>45627</v>
      </c>
      <c r="K68" s="3" t="s">
        <v>130</v>
      </c>
      <c r="L68" s="3" t="s">
        <v>480</v>
      </c>
      <c r="M68" s="3" t="s">
        <v>11</v>
      </c>
      <c r="N68" s="5" t="s">
        <v>12</v>
      </c>
      <c r="O68" s="3" t="str">
        <f>"30310"</f>
        <v>30310</v>
      </c>
      <c r="P68" s="3" t="s">
        <v>773</v>
      </c>
      <c r="Q68" s="3"/>
      <c r="R68" s="5"/>
      <c r="S68" s="3" t="str">
        <f>""</f>
        <v/>
      </c>
      <c r="T68" s="3" t="s">
        <v>481</v>
      </c>
      <c r="U68" s="18" t="str">
        <f>"678-598-9148"</f>
        <v>678-598-9148</v>
      </c>
      <c r="V68" s="2" t="s">
        <v>773</v>
      </c>
      <c r="W68" s="2" t="s">
        <v>482</v>
      </c>
      <c r="X68" s="2" t="s">
        <v>773</v>
      </c>
      <c r="Y68" s="4"/>
      <c r="AB68" s="2" t="s">
        <v>773</v>
      </c>
      <c r="AC68" s="23" t="s">
        <v>946</v>
      </c>
      <c r="AD68" s="2"/>
      <c r="AE68" s="2"/>
      <c r="AF68" s="2" t="s">
        <v>961</v>
      </c>
      <c r="AG68" s="2"/>
      <c r="AH68" s="2" t="s">
        <v>773</v>
      </c>
      <c r="AI68" s="3" t="s">
        <v>27</v>
      </c>
      <c r="AJ68" s="5" t="s">
        <v>773</v>
      </c>
      <c r="AK68" s="3"/>
      <c r="AL68" s="3"/>
      <c r="AN68"/>
      <c r="AO68" s="8"/>
      <c r="AP68" s="9"/>
    </row>
    <row r="69" spans="1:42" ht="92.4">
      <c r="A69" s="3" t="s">
        <v>579</v>
      </c>
      <c r="B69" s="3" t="s">
        <v>773</v>
      </c>
      <c r="C69" s="5">
        <v>2019</v>
      </c>
      <c r="D69" s="5" t="s">
        <v>6</v>
      </c>
      <c r="E69" s="5" t="s">
        <v>1069</v>
      </c>
      <c r="F69" s="7">
        <v>37122</v>
      </c>
      <c r="G69" s="3" t="s">
        <v>580</v>
      </c>
      <c r="H69" s="3" t="s">
        <v>25</v>
      </c>
      <c r="I69" s="2" t="s">
        <v>941</v>
      </c>
      <c r="J69" s="5">
        <v>2023</v>
      </c>
      <c r="K69" s="3" t="s">
        <v>501</v>
      </c>
      <c r="L69" s="3" t="s">
        <v>581</v>
      </c>
      <c r="M69" s="3" t="s">
        <v>24</v>
      </c>
      <c r="N69" s="5" t="s">
        <v>12</v>
      </c>
      <c r="O69" s="3" t="str">
        <f>"30297-2863"</f>
        <v>30297-2863</v>
      </c>
      <c r="P69" s="3" t="s">
        <v>582</v>
      </c>
      <c r="Q69" s="3" t="s">
        <v>79</v>
      </c>
      <c r="R69" s="5" t="s">
        <v>12</v>
      </c>
      <c r="S69" s="3" t="str">
        <f>"30252"</f>
        <v>30252</v>
      </c>
      <c r="T69" s="3" t="s">
        <v>583</v>
      </c>
      <c r="U69" s="18" t="str">
        <f>"770-584-7750"</f>
        <v>770-584-7750</v>
      </c>
      <c r="V69" s="2" t="s">
        <v>584</v>
      </c>
      <c r="W69" s="2" t="s">
        <v>585</v>
      </c>
      <c r="X69" s="2" t="s">
        <v>773</v>
      </c>
      <c r="Y69" s="4"/>
      <c r="AB69" s="2" t="s">
        <v>967</v>
      </c>
      <c r="AC69" s="2"/>
      <c r="AD69" s="2"/>
      <c r="AE69" s="2"/>
      <c r="AF69" s="2" t="s">
        <v>930</v>
      </c>
      <c r="AG69" s="2"/>
      <c r="AH69" s="2" t="s">
        <v>773</v>
      </c>
      <c r="AI69" s="3" t="s">
        <v>57</v>
      </c>
      <c r="AJ69" s="5" t="s">
        <v>965</v>
      </c>
      <c r="AK69" s="3"/>
      <c r="AL69" s="3"/>
      <c r="AN69"/>
      <c r="AO69" s="8"/>
      <c r="AP69" s="9"/>
    </row>
    <row r="70" spans="1:42" ht="39.6">
      <c r="A70" s="3" t="s">
        <v>586</v>
      </c>
      <c r="B70" s="3" t="s">
        <v>773</v>
      </c>
      <c r="C70" s="5">
        <v>2019</v>
      </c>
      <c r="D70" s="5" t="s">
        <v>18</v>
      </c>
      <c r="E70" s="5" t="s">
        <v>1069</v>
      </c>
      <c r="F70" s="7">
        <v>36935</v>
      </c>
      <c r="G70" s="3" t="s">
        <v>231</v>
      </c>
      <c r="H70" s="3" t="s">
        <v>134</v>
      </c>
      <c r="I70" s="2" t="s">
        <v>159</v>
      </c>
      <c r="J70" s="5">
        <v>2023</v>
      </c>
      <c r="K70" s="3" t="s">
        <v>130</v>
      </c>
      <c r="L70" s="3" t="s">
        <v>587</v>
      </c>
      <c r="M70" s="3" t="s">
        <v>429</v>
      </c>
      <c r="N70" s="5" t="s">
        <v>12</v>
      </c>
      <c r="O70" s="3" t="str">
        <f>"30016"</f>
        <v>30016</v>
      </c>
      <c r="P70" s="3" t="s">
        <v>773</v>
      </c>
      <c r="Q70" s="3"/>
      <c r="R70" s="5"/>
      <c r="S70" s="3" t="str">
        <f>""</f>
        <v/>
      </c>
      <c r="T70" s="3" t="s">
        <v>588</v>
      </c>
      <c r="U70" s="18" t="str">
        <f>"205-496-0966"</f>
        <v>205-496-0966</v>
      </c>
      <c r="V70" s="2" t="s">
        <v>589</v>
      </c>
      <c r="W70" s="2" t="s">
        <v>590</v>
      </c>
      <c r="X70" s="2" t="s">
        <v>773</v>
      </c>
      <c r="Y70" s="4"/>
      <c r="AB70" s="2"/>
      <c r="AC70" s="2"/>
      <c r="AD70" s="2"/>
      <c r="AE70" s="2"/>
      <c r="AF70" s="2" t="s">
        <v>930</v>
      </c>
      <c r="AG70" s="2"/>
      <c r="AH70" s="2" t="s">
        <v>773</v>
      </c>
      <c r="AI70" s="3" t="s">
        <v>15</v>
      </c>
      <c r="AJ70" s="5" t="s">
        <v>773</v>
      </c>
      <c r="AK70" s="3"/>
      <c r="AL70" s="3"/>
      <c r="AN70"/>
      <c r="AO70" s="8"/>
      <c r="AP70" s="9"/>
    </row>
    <row r="71" spans="1:42" ht="264">
      <c r="A71" s="3" t="s">
        <v>601</v>
      </c>
      <c r="B71" s="3" t="s">
        <v>773</v>
      </c>
      <c r="C71" s="5">
        <v>2019</v>
      </c>
      <c r="D71" s="5" t="s">
        <v>18</v>
      </c>
      <c r="E71" s="5" t="s">
        <v>1069</v>
      </c>
      <c r="F71" s="7">
        <v>36907</v>
      </c>
      <c r="G71" s="3" t="s">
        <v>204</v>
      </c>
      <c r="H71" s="3" t="s">
        <v>487</v>
      </c>
      <c r="I71" s="2" t="s">
        <v>280</v>
      </c>
      <c r="J71" s="5">
        <v>2024</v>
      </c>
      <c r="K71" s="3" t="s">
        <v>602</v>
      </c>
      <c r="L71" s="3" t="s">
        <v>603</v>
      </c>
      <c r="M71" s="3" t="s">
        <v>486</v>
      </c>
      <c r="N71" s="5" t="s">
        <v>12</v>
      </c>
      <c r="O71" s="3" t="str">
        <f>"31707-5726"</f>
        <v>31707-5726</v>
      </c>
      <c r="P71" s="3" t="s">
        <v>604</v>
      </c>
      <c r="Q71" s="3" t="s">
        <v>133</v>
      </c>
      <c r="R71" s="5" t="s">
        <v>12</v>
      </c>
      <c r="S71" s="3" t="str">
        <f>"30058-5879"</f>
        <v>30058-5879</v>
      </c>
      <c r="T71" s="3" t="s">
        <v>605</v>
      </c>
      <c r="U71" s="18" t="str">
        <f>"7739932646"</f>
        <v>7739932646</v>
      </c>
      <c r="V71" s="2" t="s">
        <v>606</v>
      </c>
      <c r="W71" s="2" t="s">
        <v>607</v>
      </c>
      <c r="X71" s="2" t="s">
        <v>773</v>
      </c>
      <c r="Y71" s="4"/>
      <c r="AB71" s="23" t="s">
        <v>956</v>
      </c>
      <c r="AC71" s="23" t="s">
        <v>966</v>
      </c>
      <c r="AD71" s="23"/>
      <c r="AE71" s="23"/>
      <c r="AF71" s="23" t="s">
        <v>930</v>
      </c>
      <c r="AG71" s="33" t="s">
        <v>1109</v>
      </c>
      <c r="AH71" s="2" t="s">
        <v>773</v>
      </c>
      <c r="AI71" s="3" t="s">
        <v>15</v>
      </c>
      <c r="AJ71" s="5" t="s">
        <v>773</v>
      </c>
      <c r="AK71" s="3"/>
      <c r="AL71" s="3"/>
      <c r="AN71"/>
      <c r="AO71" s="8"/>
      <c r="AP71" s="9"/>
    </row>
    <row r="72" spans="1:42" ht="39.6">
      <c r="A72" s="3" t="s">
        <v>719</v>
      </c>
      <c r="B72" s="3" t="s">
        <v>727</v>
      </c>
      <c r="C72" s="5">
        <v>2019</v>
      </c>
      <c r="D72" s="5" t="s">
        <v>6</v>
      </c>
      <c r="F72" s="7">
        <v>37098</v>
      </c>
      <c r="G72" s="3" t="s">
        <v>722</v>
      </c>
      <c r="H72" s="3" t="s">
        <v>65</v>
      </c>
      <c r="I72" s="2" t="s">
        <v>720</v>
      </c>
      <c r="J72" s="5">
        <v>2023</v>
      </c>
      <c r="K72" s="3" t="s">
        <v>721</v>
      </c>
      <c r="L72" s="3" t="s">
        <v>723</v>
      </c>
      <c r="M72" s="3" t="s">
        <v>192</v>
      </c>
      <c r="N72" s="5" t="s">
        <v>12</v>
      </c>
      <c r="O72" s="3" t="str">
        <f>"30045"</f>
        <v>30045</v>
      </c>
      <c r="P72" s="3" t="s">
        <v>773</v>
      </c>
      <c r="Q72" s="3"/>
      <c r="R72" s="5"/>
      <c r="S72" s="3" t="str">
        <f>""</f>
        <v/>
      </c>
      <c r="T72" s="3" t="s">
        <v>724</v>
      </c>
      <c r="U72" s="18" t="str">
        <f>"770-905-6710"</f>
        <v>770-905-6710</v>
      </c>
      <c r="V72" s="2" t="s">
        <v>725</v>
      </c>
      <c r="W72" s="2" t="s">
        <v>726</v>
      </c>
      <c r="X72" s="2" t="s">
        <v>773</v>
      </c>
      <c r="Y72" s="4"/>
      <c r="AB72" s="2" t="s">
        <v>773</v>
      </c>
      <c r="AC72" s="2"/>
      <c r="AD72" s="2"/>
      <c r="AE72" s="2"/>
      <c r="AF72" s="2"/>
      <c r="AG72" s="2"/>
      <c r="AH72" s="2" t="s">
        <v>773</v>
      </c>
      <c r="AI72" s="3" t="s">
        <v>57</v>
      </c>
      <c r="AJ72" s="5">
        <v>2020</v>
      </c>
      <c r="AK72" s="3"/>
      <c r="AL72" s="3"/>
      <c r="AN72"/>
      <c r="AO72" s="8"/>
      <c r="AP72" s="9"/>
    </row>
    <row r="73" spans="1:42" ht="39.6">
      <c r="A73" s="3" t="s">
        <v>187</v>
      </c>
      <c r="B73" s="3" t="s">
        <v>773</v>
      </c>
      <c r="C73" s="5">
        <v>2018</v>
      </c>
      <c r="D73" s="5" t="s">
        <v>6</v>
      </c>
      <c r="E73" s="5" t="s">
        <v>1069</v>
      </c>
      <c r="F73" s="7">
        <v>36785</v>
      </c>
      <c r="G73" s="3" t="s">
        <v>190</v>
      </c>
      <c r="H73" s="3" t="s">
        <v>65</v>
      </c>
      <c r="I73" s="2" t="s">
        <v>188</v>
      </c>
      <c r="J73" s="5">
        <v>2023</v>
      </c>
      <c r="K73" s="3" t="s">
        <v>189</v>
      </c>
      <c r="L73" s="3" t="s">
        <v>191</v>
      </c>
      <c r="M73" s="3" t="s">
        <v>192</v>
      </c>
      <c r="N73" s="5" t="s">
        <v>12</v>
      </c>
      <c r="O73" s="3" t="str">
        <f>"30045-7212"</f>
        <v>30045-7212</v>
      </c>
      <c r="P73" s="3" t="s">
        <v>193</v>
      </c>
      <c r="Q73" s="3" t="s">
        <v>194</v>
      </c>
      <c r="R73" s="5" t="s">
        <v>55</v>
      </c>
      <c r="S73" s="3" t="str">
        <f>"22030"</f>
        <v>22030</v>
      </c>
      <c r="T73" s="35" t="s">
        <v>195</v>
      </c>
      <c r="U73" s="18" t="str">
        <f>"470-419-9436"</f>
        <v>470-419-9436</v>
      </c>
      <c r="V73" s="2" t="s">
        <v>773</v>
      </c>
      <c r="W73" s="2" t="s">
        <v>196</v>
      </c>
      <c r="X73" s="2" t="s">
        <v>773</v>
      </c>
      <c r="Y73" s="4"/>
      <c r="AB73" s="2" t="s">
        <v>911</v>
      </c>
      <c r="AC73" s="2"/>
      <c r="AD73" s="2"/>
      <c r="AE73" s="2"/>
      <c r="AF73" s="2" t="s">
        <v>930</v>
      </c>
      <c r="AG73" s="2"/>
      <c r="AH73" s="2" t="s">
        <v>773</v>
      </c>
      <c r="AI73" s="3" t="s">
        <v>15</v>
      </c>
      <c r="AJ73" s="5" t="s">
        <v>773</v>
      </c>
      <c r="AK73" s="3"/>
      <c r="AL73" s="3"/>
      <c r="AN73"/>
      <c r="AO73" s="8"/>
      <c r="AP73" s="9"/>
    </row>
    <row r="74" spans="1:42" ht="52.8">
      <c r="A74" s="3" t="s">
        <v>197</v>
      </c>
      <c r="B74" s="3" t="s">
        <v>773</v>
      </c>
      <c r="C74" s="5">
        <v>2018</v>
      </c>
      <c r="D74" s="5" t="s">
        <v>18</v>
      </c>
      <c r="E74" s="5" t="s">
        <v>1069</v>
      </c>
      <c r="F74" s="7">
        <v>36785</v>
      </c>
      <c r="G74" s="3" t="s">
        <v>190</v>
      </c>
      <c r="H74" s="3" t="s">
        <v>65</v>
      </c>
      <c r="I74" s="2" t="s">
        <v>198</v>
      </c>
      <c r="J74" s="5">
        <v>2022</v>
      </c>
      <c r="K74" s="3" t="s">
        <v>199</v>
      </c>
      <c r="L74" s="3" t="s">
        <v>191</v>
      </c>
      <c r="M74" s="3" t="s">
        <v>192</v>
      </c>
      <c r="N74" s="5" t="s">
        <v>12</v>
      </c>
      <c r="O74" s="3" t="str">
        <f>"30045-7212"</f>
        <v>30045-7212</v>
      </c>
      <c r="P74" s="3" t="s">
        <v>773</v>
      </c>
      <c r="Q74" s="3"/>
      <c r="R74" s="5"/>
      <c r="S74" s="3" t="str">
        <f>""</f>
        <v/>
      </c>
      <c r="T74" s="61" t="s">
        <v>200</v>
      </c>
      <c r="U74" s="18" t="str">
        <f>"404-580-6031"</f>
        <v>404-580-6031</v>
      </c>
      <c r="V74" s="2" t="s">
        <v>773</v>
      </c>
      <c r="W74" s="2" t="s">
        <v>196</v>
      </c>
      <c r="X74" s="2" t="s">
        <v>773</v>
      </c>
      <c r="Y74" s="4"/>
      <c r="AB74" s="2" t="s">
        <v>201</v>
      </c>
      <c r="AC74" s="23" t="s">
        <v>957</v>
      </c>
      <c r="AD74" s="2"/>
      <c r="AE74" s="2"/>
      <c r="AF74" s="2" t="s">
        <v>930</v>
      </c>
      <c r="AG74" s="2" t="s">
        <v>1128</v>
      </c>
      <c r="AH74" s="2" t="s">
        <v>773</v>
      </c>
      <c r="AI74" s="3" t="s">
        <v>57</v>
      </c>
      <c r="AJ74" s="5" t="s">
        <v>1104</v>
      </c>
      <c r="AK74" s="3"/>
      <c r="AL74" s="3"/>
      <c r="AN74"/>
      <c r="AO74" s="8"/>
      <c r="AP74" s="9"/>
    </row>
    <row r="75" spans="1:42">
      <c r="A75" s="3" t="s">
        <v>456</v>
      </c>
      <c r="B75" s="3" t="s">
        <v>773</v>
      </c>
      <c r="C75" s="5">
        <v>2018</v>
      </c>
      <c r="D75" s="5" t="s">
        <v>6</v>
      </c>
      <c r="F75" s="7">
        <v>36063</v>
      </c>
      <c r="G75" s="3" t="s">
        <v>459</v>
      </c>
      <c r="H75" s="3" t="s">
        <v>328</v>
      </c>
      <c r="I75" s="2" t="s">
        <v>457</v>
      </c>
      <c r="J75" s="5">
        <v>2022</v>
      </c>
      <c r="K75" s="3" t="s">
        <v>458</v>
      </c>
      <c r="L75" s="3" t="s">
        <v>460</v>
      </c>
      <c r="M75" s="3" t="s">
        <v>414</v>
      </c>
      <c r="N75" s="5" t="s">
        <v>12</v>
      </c>
      <c r="O75" s="3" t="str">
        <f>"30135"</f>
        <v>30135</v>
      </c>
      <c r="P75" s="3" t="s">
        <v>773</v>
      </c>
      <c r="Q75" s="3"/>
      <c r="R75" s="5"/>
      <c r="S75" s="3" t="str">
        <f>""</f>
        <v/>
      </c>
      <c r="T75" s="3" t="s">
        <v>461</v>
      </c>
      <c r="U75" s="18" t="str">
        <f>"404-840-3561"</f>
        <v>404-840-3561</v>
      </c>
      <c r="X75" s="2" t="s">
        <v>773</v>
      </c>
      <c r="Y75" s="4"/>
      <c r="AB75" s="2"/>
      <c r="AC75" s="2"/>
      <c r="AD75" s="2"/>
      <c r="AE75" s="2"/>
      <c r="AF75" s="2" t="s">
        <v>930</v>
      </c>
      <c r="AG75" s="2"/>
      <c r="AH75" s="2" t="s">
        <v>773</v>
      </c>
      <c r="AI75" s="3" t="s">
        <v>57</v>
      </c>
      <c r="AJ75" s="5" t="s">
        <v>462</v>
      </c>
      <c r="AK75" s="3"/>
      <c r="AL75" s="3"/>
      <c r="AN75"/>
      <c r="AO75" s="8"/>
      <c r="AP75" s="9"/>
    </row>
    <row r="76" spans="1:42" ht="39.6">
      <c r="A76" s="3" t="s">
        <v>463</v>
      </c>
      <c r="B76" s="3" t="s">
        <v>773</v>
      </c>
      <c r="C76" s="5">
        <v>2018</v>
      </c>
      <c r="D76" s="5" t="s">
        <v>6</v>
      </c>
      <c r="E76" s="5" t="s">
        <v>1071</v>
      </c>
      <c r="F76" s="7">
        <v>36530</v>
      </c>
      <c r="G76" s="3" t="s">
        <v>368</v>
      </c>
      <c r="H76" s="3" t="s">
        <v>468</v>
      </c>
      <c r="I76" s="2" t="s">
        <v>464</v>
      </c>
      <c r="J76" s="5">
        <v>2021</v>
      </c>
      <c r="K76" s="3" t="s">
        <v>465</v>
      </c>
      <c r="L76" s="3" t="s">
        <v>466</v>
      </c>
      <c r="M76" s="3" t="s">
        <v>467</v>
      </c>
      <c r="N76" s="5" t="s">
        <v>12</v>
      </c>
      <c r="O76" s="3" t="str">
        <f>"30276"</f>
        <v>30276</v>
      </c>
      <c r="P76" s="3" t="s">
        <v>773</v>
      </c>
      <c r="Q76" s="3"/>
      <c r="R76" s="5"/>
      <c r="S76" s="3" t="str">
        <f>""</f>
        <v/>
      </c>
      <c r="T76" s="3" t="s">
        <v>469</v>
      </c>
      <c r="U76" s="18" t="str">
        <f>"678-814-2208"</f>
        <v>678-814-2208</v>
      </c>
      <c r="V76" s="2" t="s">
        <v>773</v>
      </c>
      <c r="W76" s="2" t="s">
        <v>470</v>
      </c>
      <c r="X76" s="2" t="s">
        <v>471</v>
      </c>
      <c r="Y76" s="4"/>
      <c r="AB76" s="2" t="s">
        <v>472</v>
      </c>
      <c r="AC76" s="2"/>
      <c r="AD76" s="2"/>
      <c r="AE76" s="2"/>
      <c r="AF76" s="2"/>
      <c r="AG76" s="2"/>
      <c r="AH76" s="2" t="s">
        <v>773</v>
      </c>
      <c r="AI76" s="3" t="s">
        <v>15</v>
      </c>
      <c r="AJ76" s="5">
        <v>2020</v>
      </c>
      <c r="AK76" s="3"/>
      <c r="AL76" s="3"/>
      <c r="AN76"/>
      <c r="AO76" s="8"/>
      <c r="AP76" s="9"/>
    </row>
    <row r="77" spans="1:42" ht="39.6">
      <c r="A77" s="3" t="s">
        <v>653</v>
      </c>
      <c r="B77" s="3" t="s">
        <v>773</v>
      </c>
      <c r="C77" s="5">
        <v>2018</v>
      </c>
      <c r="D77" s="5" t="s">
        <v>6</v>
      </c>
      <c r="E77" s="5" t="s">
        <v>1069</v>
      </c>
      <c r="F77" s="7">
        <v>36505</v>
      </c>
      <c r="G77" s="3" t="s">
        <v>656</v>
      </c>
      <c r="H77" s="3" t="s">
        <v>517</v>
      </c>
      <c r="I77" s="2" t="s">
        <v>654</v>
      </c>
      <c r="J77" s="5">
        <v>2022</v>
      </c>
      <c r="K77" s="3" t="s">
        <v>655</v>
      </c>
      <c r="L77" s="3" t="s">
        <v>657</v>
      </c>
      <c r="M77" s="3" t="s">
        <v>658</v>
      </c>
      <c r="N77" s="5" t="s">
        <v>659</v>
      </c>
      <c r="O77" s="3" t="str">
        <f>"44691-2811"</f>
        <v>44691-2811</v>
      </c>
      <c r="P77" s="3" t="s">
        <v>660</v>
      </c>
      <c r="Q77" s="3" t="s">
        <v>661</v>
      </c>
      <c r="R77" s="5" t="s">
        <v>12</v>
      </c>
      <c r="S77" s="3" t="str">
        <f>"30052"</f>
        <v>30052</v>
      </c>
      <c r="T77" s="35" t="s">
        <v>1137</v>
      </c>
      <c r="U77" s="18" t="str">
        <f>"404-822-1530"</f>
        <v>404-822-1530</v>
      </c>
      <c r="V77" s="2" t="s">
        <v>773</v>
      </c>
      <c r="W77" s="2" t="s">
        <v>662</v>
      </c>
      <c r="X77" s="2" t="s">
        <v>773</v>
      </c>
      <c r="Y77" s="4"/>
      <c r="AB77" s="2" t="s">
        <v>773</v>
      </c>
      <c r="AC77" s="2"/>
      <c r="AD77" s="2"/>
      <c r="AE77" s="2"/>
      <c r="AF77" s="2" t="s">
        <v>930</v>
      </c>
      <c r="AG77" s="2"/>
      <c r="AH77" s="2" t="s">
        <v>773</v>
      </c>
      <c r="AI77" s="2" t="s">
        <v>15</v>
      </c>
      <c r="AJ77" s="5" t="s">
        <v>773</v>
      </c>
      <c r="AK77" s="2"/>
      <c r="AL77" s="2"/>
      <c r="AN77"/>
      <c r="AO77" s="8"/>
      <c r="AP77" s="9"/>
    </row>
    <row r="78" spans="1:42">
      <c r="A78" s="3" t="s">
        <v>689</v>
      </c>
      <c r="C78" s="5">
        <v>2018</v>
      </c>
      <c r="D78" s="5" t="s">
        <v>6</v>
      </c>
      <c r="F78" s="5"/>
      <c r="G78" s="3" t="s">
        <v>690</v>
      </c>
      <c r="H78" s="3" t="s">
        <v>65</v>
      </c>
      <c r="I78" s="2" t="s">
        <v>41</v>
      </c>
      <c r="J78" s="5">
        <v>2022</v>
      </c>
      <c r="K78" s="3" t="s">
        <v>76</v>
      </c>
      <c r="L78" s="3" t="s">
        <v>691</v>
      </c>
      <c r="M78" s="3" t="s">
        <v>192</v>
      </c>
      <c r="N78" s="5" t="s">
        <v>12</v>
      </c>
      <c r="O78" s="3" t="str">
        <f>"30043"</f>
        <v>30043</v>
      </c>
      <c r="P78" s="3" t="s">
        <v>773</v>
      </c>
      <c r="Q78" s="3"/>
      <c r="R78" s="5"/>
      <c r="S78" s="3" t="str">
        <f>""</f>
        <v/>
      </c>
      <c r="T78" s="3" t="s">
        <v>692</v>
      </c>
      <c r="U78" s="18" t="str">
        <f>"404-914-2722"</f>
        <v>404-914-2722</v>
      </c>
      <c r="X78" s="2" t="s">
        <v>693</v>
      </c>
      <c r="Y78" s="4"/>
      <c r="AB78" s="2"/>
      <c r="AC78" s="2"/>
      <c r="AD78" s="2"/>
      <c r="AE78" s="2"/>
      <c r="AF78" s="2"/>
      <c r="AG78" s="2"/>
      <c r="AH78" s="2" t="s">
        <v>773</v>
      </c>
      <c r="AI78" s="3" t="s">
        <v>38</v>
      </c>
      <c r="AJ78" s="5"/>
      <c r="AK78" s="3"/>
      <c r="AL78" s="3"/>
      <c r="AN78"/>
      <c r="AO78" s="8"/>
      <c r="AP78" s="9"/>
    </row>
    <row r="79" spans="1:42" ht="290.39999999999998">
      <c r="A79" s="3" t="s">
        <v>287</v>
      </c>
      <c r="B79" s="3" t="s">
        <v>773</v>
      </c>
      <c r="C79" s="5">
        <v>2017</v>
      </c>
      <c r="D79" s="5" t="s">
        <v>6</v>
      </c>
      <c r="E79" s="5" t="s">
        <v>1069</v>
      </c>
      <c r="F79" s="7">
        <v>36139</v>
      </c>
      <c r="G79" s="3" t="s">
        <v>289</v>
      </c>
      <c r="H79" s="3" t="s">
        <v>293</v>
      </c>
      <c r="I79" s="2" t="s">
        <v>288</v>
      </c>
      <c r="J79" s="5">
        <v>2021</v>
      </c>
      <c r="K79" s="3" t="s">
        <v>116</v>
      </c>
      <c r="L79" s="3" t="s">
        <v>290</v>
      </c>
      <c r="M79" s="3" t="s">
        <v>291</v>
      </c>
      <c r="N79" s="5" t="s">
        <v>292</v>
      </c>
      <c r="O79" s="3" t="str">
        <f>"37207-4769"</f>
        <v>37207-4769</v>
      </c>
      <c r="P79" s="3" t="s">
        <v>294</v>
      </c>
      <c r="Q79" s="3" t="s">
        <v>11</v>
      </c>
      <c r="R79" s="5" t="s">
        <v>12</v>
      </c>
      <c r="S79" s="3" t="str">
        <f>"30331"</f>
        <v>30331</v>
      </c>
      <c r="T79" s="3" t="s">
        <v>295</v>
      </c>
      <c r="U79" s="18" t="str">
        <f>"404-956-2835"</f>
        <v>404-956-2835</v>
      </c>
      <c r="V79" s="2" t="s">
        <v>773</v>
      </c>
      <c r="W79" s="2" t="s">
        <v>296</v>
      </c>
      <c r="X79" s="2" t="s">
        <v>297</v>
      </c>
      <c r="Y79" s="4"/>
      <c r="AB79" s="2" t="s">
        <v>773</v>
      </c>
      <c r="AC79" s="2"/>
      <c r="AD79" s="2"/>
      <c r="AE79" s="2"/>
      <c r="AF79" s="2" t="s">
        <v>930</v>
      </c>
      <c r="AG79" s="2"/>
      <c r="AH79" s="2" t="s">
        <v>298</v>
      </c>
      <c r="AI79" s="3" t="s">
        <v>15</v>
      </c>
      <c r="AJ79" s="5" t="s">
        <v>773</v>
      </c>
      <c r="AK79" s="3" t="s">
        <v>1079</v>
      </c>
      <c r="AL79" s="3" t="s">
        <v>1083</v>
      </c>
      <c r="AM79" s="53" t="s">
        <v>1084</v>
      </c>
      <c r="AN79"/>
      <c r="AO79" s="8"/>
      <c r="AP79" s="9"/>
    </row>
    <row r="80" spans="1:42">
      <c r="A80" s="3" t="s">
        <v>299</v>
      </c>
      <c r="C80" s="5">
        <v>2017</v>
      </c>
      <c r="D80" s="5" t="s">
        <v>6</v>
      </c>
      <c r="F80" s="7">
        <v>36130</v>
      </c>
      <c r="G80" s="3" t="s">
        <v>301</v>
      </c>
      <c r="H80" s="3" t="s">
        <v>304</v>
      </c>
      <c r="I80" s="2" t="s">
        <v>300</v>
      </c>
      <c r="J80" s="5">
        <v>2021</v>
      </c>
      <c r="K80" s="3" t="s">
        <v>76</v>
      </c>
      <c r="L80" s="3" t="s">
        <v>302</v>
      </c>
      <c r="M80" s="3" t="s">
        <v>303</v>
      </c>
      <c r="N80" s="5" t="s">
        <v>12</v>
      </c>
      <c r="O80" s="3" t="str">
        <f>"30096"</f>
        <v>30096</v>
      </c>
      <c r="P80" s="3" t="s">
        <v>773</v>
      </c>
      <c r="Q80" s="3"/>
      <c r="R80" s="5"/>
      <c r="S80" s="3" t="str">
        <f>""</f>
        <v/>
      </c>
      <c r="T80" s="3" t="s">
        <v>305</v>
      </c>
      <c r="U80" s="18" t="str">
        <f>"470-488-9115"</f>
        <v>470-488-9115</v>
      </c>
      <c r="Y80" s="4"/>
      <c r="AB80" s="2"/>
      <c r="AC80" s="2"/>
      <c r="AD80" s="2"/>
      <c r="AE80" s="2"/>
      <c r="AF80" s="2"/>
      <c r="AG80" s="2"/>
      <c r="AH80" s="2" t="s">
        <v>773</v>
      </c>
      <c r="AI80" s="3" t="s">
        <v>57</v>
      </c>
      <c r="AJ80" s="5"/>
      <c r="AK80" s="3"/>
      <c r="AL80" s="3"/>
      <c r="AN80"/>
      <c r="AO80" s="8"/>
      <c r="AP80" s="9"/>
    </row>
    <row r="81" spans="1:42">
      <c r="A81" s="3" t="s">
        <v>306</v>
      </c>
      <c r="C81" s="5">
        <v>2017</v>
      </c>
      <c r="D81" s="5" t="s">
        <v>18</v>
      </c>
      <c r="F81" s="7">
        <v>35740</v>
      </c>
      <c r="G81" s="3" t="s">
        <v>301</v>
      </c>
      <c r="H81" s="3" t="s">
        <v>304</v>
      </c>
      <c r="I81" s="2" t="s">
        <v>307</v>
      </c>
      <c r="J81" s="5">
        <v>2021</v>
      </c>
      <c r="K81" s="3" t="s">
        <v>308</v>
      </c>
      <c r="L81" s="3" t="s">
        <v>309</v>
      </c>
      <c r="M81" s="3" t="s">
        <v>310</v>
      </c>
      <c r="N81" s="5" t="s">
        <v>12</v>
      </c>
      <c r="O81" s="3" t="str">
        <f>"30012"</f>
        <v>30012</v>
      </c>
      <c r="P81" s="3" t="s">
        <v>773</v>
      </c>
      <c r="Q81" s="3"/>
      <c r="R81" s="5"/>
      <c r="S81" s="3" t="str">
        <f>""</f>
        <v/>
      </c>
      <c r="T81" s="3" t="s">
        <v>311</v>
      </c>
      <c r="U81" s="18" t="str">
        <f>"770-929-0114"</f>
        <v>770-929-0114</v>
      </c>
      <c r="X81" s="2" t="s">
        <v>312</v>
      </c>
      <c r="Y81" s="4"/>
      <c r="AB81" s="2"/>
      <c r="AC81" s="2"/>
      <c r="AD81" s="2"/>
      <c r="AE81" s="2"/>
      <c r="AF81" s="2"/>
      <c r="AG81" s="2"/>
      <c r="AH81" s="2" t="s">
        <v>773</v>
      </c>
      <c r="AI81" s="3" t="s">
        <v>57</v>
      </c>
      <c r="AJ81" s="5">
        <v>2018</v>
      </c>
      <c r="AK81" s="3"/>
      <c r="AL81" s="3"/>
      <c r="AN81"/>
      <c r="AO81" s="8"/>
      <c r="AP81" s="9"/>
    </row>
    <row r="82" spans="1:42" ht="52.8">
      <c r="A82" s="3" t="s">
        <v>409</v>
      </c>
      <c r="B82" s="3" t="s">
        <v>773</v>
      </c>
      <c r="C82" s="5">
        <v>2017</v>
      </c>
      <c r="D82" s="5" t="s">
        <v>6</v>
      </c>
      <c r="E82" s="5" t="s">
        <v>1073</v>
      </c>
      <c r="F82" s="7">
        <v>36143</v>
      </c>
      <c r="G82" s="3" t="s">
        <v>411</v>
      </c>
      <c r="H82" s="3" t="s">
        <v>65</v>
      </c>
      <c r="I82" s="2" t="s">
        <v>148</v>
      </c>
      <c r="J82" s="5">
        <v>2021</v>
      </c>
      <c r="K82" s="3" t="s">
        <v>410</v>
      </c>
      <c r="L82" s="3" t="s">
        <v>412</v>
      </c>
      <c r="M82" s="3" t="s">
        <v>240</v>
      </c>
      <c r="N82" s="5" t="s">
        <v>12</v>
      </c>
      <c r="O82" s="3" t="str">
        <f>"30092-4326"</f>
        <v>30092-4326</v>
      </c>
      <c r="P82" s="3" t="s">
        <v>413</v>
      </c>
      <c r="Q82" s="3" t="s">
        <v>414</v>
      </c>
      <c r="R82" s="5" t="s">
        <v>12</v>
      </c>
      <c r="S82" s="3" t="str">
        <f>"30135"</f>
        <v>30135</v>
      </c>
      <c r="T82" s="3" t="s">
        <v>415</v>
      </c>
      <c r="U82" s="18" t="str">
        <f>"770-771-1430"</f>
        <v>770-771-1430</v>
      </c>
      <c r="V82" s="2" t="s">
        <v>773</v>
      </c>
      <c r="W82" s="2" t="s">
        <v>416</v>
      </c>
      <c r="X82" s="2" t="s">
        <v>773</v>
      </c>
      <c r="Y82" s="4"/>
      <c r="AB82" s="2" t="s">
        <v>959</v>
      </c>
      <c r="AC82" s="2"/>
      <c r="AD82" s="2"/>
      <c r="AE82" s="2"/>
      <c r="AF82" s="2"/>
      <c r="AG82" s="2"/>
      <c r="AH82" s="2" t="s">
        <v>773</v>
      </c>
      <c r="AI82" s="3" t="s">
        <v>15</v>
      </c>
      <c r="AJ82" s="5" t="s">
        <v>773</v>
      </c>
      <c r="AK82" s="3"/>
      <c r="AL82" s="3"/>
      <c r="AN82"/>
      <c r="AO82" s="8"/>
      <c r="AP82" s="9"/>
    </row>
    <row r="83" spans="1:42">
      <c r="A83" s="3" t="s">
        <v>621</v>
      </c>
      <c r="C83" s="5">
        <v>2017</v>
      </c>
      <c r="D83" s="5" t="s">
        <v>6</v>
      </c>
      <c r="F83" s="7">
        <v>36049</v>
      </c>
      <c r="G83" s="3" t="s">
        <v>622</v>
      </c>
      <c r="H83" s="3" t="s">
        <v>13</v>
      </c>
      <c r="I83" s="2" t="s">
        <v>69</v>
      </c>
      <c r="J83" s="5">
        <v>2021</v>
      </c>
      <c r="K83" s="3" t="s">
        <v>70</v>
      </c>
      <c r="L83" s="3" t="s">
        <v>623</v>
      </c>
      <c r="M83" s="3" t="s">
        <v>11</v>
      </c>
      <c r="N83" s="5" t="s">
        <v>12</v>
      </c>
      <c r="O83" s="3" t="str">
        <f>"30331"</f>
        <v>30331</v>
      </c>
      <c r="P83" s="3" t="s">
        <v>773</v>
      </c>
      <c r="Q83" s="3"/>
      <c r="R83" s="5"/>
      <c r="S83" s="3" t="str">
        <f>""</f>
        <v/>
      </c>
      <c r="T83" s="3" t="s">
        <v>624</v>
      </c>
      <c r="U83" s="18" t="str">
        <f>"404-691-2941"</f>
        <v>404-691-2941</v>
      </c>
      <c r="Y83" s="4"/>
      <c r="AB83" s="2"/>
      <c r="AC83" s="2"/>
      <c r="AD83" s="2"/>
      <c r="AE83" s="2"/>
      <c r="AF83" s="2"/>
      <c r="AG83" s="2"/>
      <c r="AH83" s="2" t="s">
        <v>773</v>
      </c>
      <c r="AI83" s="3" t="s">
        <v>57</v>
      </c>
      <c r="AJ83" s="5">
        <v>2018</v>
      </c>
      <c r="AK83" s="3"/>
      <c r="AL83" s="3"/>
      <c r="AN83"/>
      <c r="AO83" s="8"/>
      <c r="AP83" s="9"/>
    </row>
    <row r="84" spans="1:42" ht="39.6">
      <c r="A84" s="3" t="s">
        <v>625</v>
      </c>
      <c r="B84" s="3" t="s">
        <v>773</v>
      </c>
      <c r="C84" s="5">
        <v>2017</v>
      </c>
      <c r="D84" s="5" t="s">
        <v>6</v>
      </c>
      <c r="E84" s="5" t="s">
        <v>1069</v>
      </c>
      <c r="F84" s="7">
        <v>36369</v>
      </c>
      <c r="G84" s="3" t="s">
        <v>71</v>
      </c>
      <c r="H84" s="3" t="s">
        <v>13</v>
      </c>
      <c r="I84" s="2" t="s">
        <v>344</v>
      </c>
      <c r="J84" s="5">
        <v>2021</v>
      </c>
      <c r="K84" s="3" t="s">
        <v>626</v>
      </c>
      <c r="L84" s="3" t="s">
        <v>627</v>
      </c>
      <c r="M84" s="3" t="s">
        <v>73</v>
      </c>
      <c r="N84" s="5" t="s">
        <v>12</v>
      </c>
      <c r="O84" s="3" t="str">
        <f>"30291-6071"</f>
        <v>30291-6071</v>
      </c>
      <c r="P84" s="3" t="s">
        <v>628</v>
      </c>
      <c r="Q84" s="3" t="s">
        <v>629</v>
      </c>
      <c r="R84" s="5" t="s">
        <v>542</v>
      </c>
      <c r="S84" s="3" t="str">
        <f>"20782-2010"</f>
        <v>20782-2010</v>
      </c>
      <c r="T84" s="3" t="s">
        <v>630</v>
      </c>
      <c r="U84" s="18" t="str">
        <f>"6787637098"</f>
        <v>6787637098</v>
      </c>
      <c r="V84" s="2" t="s">
        <v>773</v>
      </c>
      <c r="W84" s="2" t="s">
        <v>631</v>
      </c>
      <c r="X84" s="2" t="s">
        <v>773</v>
      </c>
      <c r="Y84" s="4"/>
      <c r="AB84" s="2" t="s">
        <v>632</v>
      </c>
      <c r="AC84" s="2"/>
      <c r="AD84" s="2"/>
      <c r="AE84" s="2"/>
      <c r="AF84" s="2"/>
      <c r="AG84" s="2"/>
      <c r="AH84" s="2" t="s">
        <v>773</v>
      </c>
      <c r="AI84" s="3" t="s">
        <v>15</v>
      </c>
      <c r="AJ84" s="5" t="s">
        <v>773</v>
      </c>
      <c r="AK84" s="3"/>
      <c r="AL84" s="3"/>
      <c r="AN84"/>
      <c r="AO84" s="8"/>
      <c r="AP84" s="9"/>
    </row>
    <row r="85" spans="1:42" ht="26.4">
      <c r="A85" s="3" t="s">
        <v>180</v>
      </c>
      <c r="C85" s="5">
        <v>2016</v>
      </c>
      <c r="D85" s="5" t="s">
        <v>6</v>
      </c>
      <c r="E85" s="5" t="s">
        <v>1069</v>
      </c>
      <c r="F85" s="7">
        <v>36000</v>
      </c>
      <c r="G85" s="3" t="s">
        <v>182</v>
      </c>
      <c r="H85" s="3" t="s">
        <v>36</v>
      </c>
      <c r="I85" s="2" t="s">
        <v>32</v>
      </c>
      <c r="J85" s="5">
        <v>2019</v>
      </c>
      <c r="K85" s="3" t="s">
        <v>181</v>
      </c>
      <c r="L85" s="3" t="s">
        <v>183</v>
      </c>
      <c r="M85" s="3" t="s">
        <v>184</v>
      </c>
      <c r="N85" s="5" t="s">
        <v>12</v>
      </c>
      <c r="O85" s="3" t="str">
        <f>"30157 "</f>
        <v>30157 </v>
      </c>
      <c r="P85" s="3" t="s">
        <v>773</v>
      </c>
      <c r="Q85" s="3"/>
      <c r="R85" s="5"/>
      <c r="S85" s="3" t="str">
        <f>""</f>
        <v/>
      </c>
      <c r="T85" s="3" t="s">
        <v>185</v>
      </c>
      <c r="U85" s="18" t="str">
        <f>"404-725-5003"</f>
        <v>404-725-5003</v>
      </c>
      <c r="X85" s="2" t="s">
        <v>186</v>
      </c>
      <c r="Y85" s="4"/>
      <c r="AB85" s="2"/>
      <c r="AC85" s="2"/>
      <c r="AD85" s="2"/>
      <c r="AE85" s="2"/>
      <c r="AF85" s="2"/>
      <c r="AG85" s="2"/>
      <c r="AH85" s="2" t="s">
        <v>773</v>
      </c>
      <c r="AI85" s="3" t="s">
        <v>15</v>
      </c>
      <c r="AJ85" s="5">
        <v>2018</v>
      </c>
      <c r="AK85" s="3" t="s">
        <v>1079</v>
      </c>
      <c r="AL85" s="2" t="s">
        <v>1085</v>
      </c>
      <c r="AM85" t="s">
        <v>1084</v>
      </c>
      <c r="AN85"/>
      <c r="AO85" s="8"/>
      <c r="AP85" s="9"/>
    </row>
    <row r="86" spans="1:42">
      <c r="A86" s="3" t="s">
        <v>243</v>
      </c>
      <c r="C86" s="5">
        <v>2016</v>
      </c>
      <c r="D86" s="5" t="s">
        <v>18</v>
      </c>
      <c r="F86" s="7">
        <v>35783</v>
      </c>
      <c r="G86" s="3" t="s">
        <v>190</v>
      </c>
      <c r="H86" s="3" t="s">
        <v>247</v>
      </c>
      <c r="I86" s="2" t="s">
        <v>244</v>
      </c>
      <c r="J86" s="5">
        <v>2022</v>
      </c>
      <c r="K86" s="3" t="s">
        <v>116</v>
      </c>
      <c r="L86" s="3" t="s">
        <v>245</v>
      </c>
      <c r="M86" s="3" t="s">
        <v>246</v>
      </c>
      <c r="N86" s="5" t="s">
        <v>12</v>
      </c>
      <c r="O86" s="3" t="str">
        <f>"31525-3011"</f>
        <v>31525-3011</v>
      </c>
      <c r="P86" s="3" t="s">
        <v>248</v>
      </c>
      <c r="Q86" s="3" t="s">
        <v>246</v>
      </c>
      <c r="R86" s="5" t="s">
        <v>12</v>
      </c>
      <c r="S86" s="3" t="str">
        <f>"31525-2493"</f>
        <v>31525-2493</v>
      </c>
      <c r="T86" s="3" t="s">
        <v>249</v>
      </c>
      <c r="U86" s="18" t="str">
        <f>"470-383-9014"</f>
        <v>470-383-9014</v>
      </c>
      <c r="Y86" s="4"/>
      <c r="AB86" s="2"/>
      <c r="AC86" s="2"/>
      <c r="AD86" s="2"/>
      <c r="AE86" s="2"/>
      <c r="AF86" s="2"/>
      <c r="AG86" s="2"/>
      <c r="AH86" s="2" t="s">
        <v>773</v>
      </c>
      <c r="AI86" s="3" t="s">
        <v>57</v>
      </c>
      <c r="AJ86" s="5">
        <v>2017</v>
      </c>
      <c r="AK86" s="3"/>
      <c r="AL86" s="3"/>
      <c r="AN86"/>
      <c r="AO86" s="8"/>
      <c r="AP86" s="9"/>
    </row>
    <row r="87" spans="1:42" ht="39.6">
      <c r="A87" s="3" t="s">
        <v>333</v>
      </c>
      <c r="B87" s="3" t="s">
        <v>773</v>
      </c>
      <c r="C87" s="5">
        <v>2016</v>
      </c>
      <c r="D87" s="5" t="s">
        <v>6</v>
      </c>
      <c r="E87" s="5" t="s">
        <v>1069</v>
      </c>
      <c r="F87" s="7">
        <v>35460</v>
      </c>
      <c r="G87" s="3" t="s">
        <v>335</v>
      </c>
      <c r="H87" s="3" t="s">
        <v>13</v>
      </c>
      <c r="I87" s="2" t="s">
        <v>69</v>
      </c>
      <c r="J87" s="5">
        <v>2021</v>
      </c>
      <c r="K87" s="3" t="s">
        <v>334</v>
      </c>
      <c r="L87" s="3" t="s">
        <v>336</v>
      </c>
      <c r="M87" s="3" t="s">
        <v>337</v>
      </c>
      <c r="N87" s="5" t="s">
        <v>12</v>
      </c>
      <c r="O87" s="3" t="str">
        <f>"30117"</f>
        <v>30117</v>
      </c>
      <c r="P87" s="3" t="s">
        <v>773</v>
      </c>
      <c r="Q87" s="3"/>
      <c r="R87" s="5"/>
      <c r="S87" s="3" t="str">
        <f>""</f>
        <v/>
      </c>
      <c r="T87" s="3" t="s">
        <v>338</v>
      </c>
      <c r="U87" s="18" t="str">
        <f>"678-913-8262"</f>
        <v>678-913-8262</v>
      </c>
      <c r="V87" s="2" t="s">
        <v>339</v>
      </c>
      <c r="W87" s="2" t="s">
        <v>340</v>
      </c>
      <c r="X87" s="2" t="s">
        <v>341</v>
      </c>
      <c r="Y87" s="4"/>
      <c r="AB87" s="2" t="s">
        <v>342</v>
      </c>
      <c r="AC87" s="2"/>
      <c r="AD87" s="2"/>
      <c r="AE87" s="2"/>
      <c r="AF87" s="2"/>
      <c r="AG87" s="2"/>
      <c r="AH87" s="2" t="s">
        <v>773</v>
      </c>
      <c r="AI87" s="3" t="s">
        <v>958</v>
      </c>
      <c r="AJ87" s="5" t="s">
        <v>773</v>
      </c>
      <c r="AK87" s="3"/>
      <c r="AL87" s="3"/>
      <c r="AN87"/>
      <c r="AO87" s="8"/>
      <c r="AP87" s="9"/>
    </row>
    <row r="88" spans="1:42" ht="26.4">
      <c r="A88" s="3" t="s">
        <v>58</v>
      </c>
      <c r="C88" s="5">
        <v>2015</v>
      </c>
      <c r="D88" s="5" t="s">
        <v>6</v>
      </c>
      <c r="E88" s="5" t="s">
        <v>1069</v>
      </c>
      <c r="F88" s="7">
        <v>35266</v>
      </c>
      <c r="G88" s="3" t="s">
        <v>61</v>
      </c>
      <c r="H88" s="3" t="s">
        <v>65</v>
      </c>
      <c r="I88" s="2" t="s">
        <v>59</v>
      </c>
      <c r="J88" s="5">
        <v>2019</v>
      </c>
      <c r="K88" s="3" t="s">
        <v>60</v>
      </c>
      <c r="L88" s="3" t="s">
        <v>62</v>
      </c>
      <c r="M88" s="3" t="s">
        <v>63</v>
      </c>
      <c r="N88" s="5" t="s">
        <v>64</v>
      </c>
      <c r="O88" s="3" t="str">
        <f>"04104"</f>
        <v>04104</v>
      </c>
      <c r="P88" s="3" t="s">
        <v>773</v>
      </c>
      <c r="Q88" s="3"/>
      <c r="R88" s="5"/>
      <c r="S88" s="3" t="str">
        <f>""</f>
        <v/>
      </c>
      <c r="T88" s="3" t="s">
        <v>66</v>
      </c>
      <c r="U88" s="18" t="str">
        <f>"929-405-9119"</f>
        <v>929-405-9119</v>
      </c>
      <c r="X88" s="2" t="s">
        <v>67</v>
      </c>
      <c r="Y88" s="4"/>
      <c r="AB88" s="2"/>
      <c r="AC88" s="2"/>
      <c r="AD88" s="2"/>
      <c r="AE88" s="2"/>
      <c r="AF88" s="2"/>
      <c r="AG88" s="2"/>
      <c r="AH88" s="2" t="s">
        <v>773</v>
      </c>
      <c r="AI88" s="3" t="s">
        <v>15</v>
      </c>
      <c r="AJ88" s="5"/>
      <c r="AK88" s="3"/>
      <c r="AL88" s="3"/>
      <c r="AN88"/>
      <c r="AO88" s="8"/>
      <c r="AP88" s="9"/>
    </row>
    <row r="89" spans="1:42">
      <c r="A89" s="3" t="s">
        <v>638</v>
      </c>
      <c r="C89" s="5">
        <v>2015</v>
      </c>
      <c r="D89" s="5" t="s">
        <v>6</v>
      </c>
      <c r="F89" s="7">
        <v>35533</v>
      </c>
      <c r="G89" s="3" t="s">
        <v>31</v>
      </c>
      <c r="H89" s="3" t="s">
        <v>36</v>
      </c>
      <c r="I89" s="2" t="s">
        <v>453</v>
      </c>
      <c r="J89" s="5">
        <v>2017</v>
      </c>
      <c r="K89" s="3" t="s">
        <v>51</v>
      </c>
      <c r="L89" s="3" t="s">
        <v>639</v>
      </c>
      <c r="M89" s="3" t="s">
        <v>35</v>
      </c>
      <c r="N89" s="5" t="s">
        <v>12</v>
      </c>
      <c r="O89" s="3" t="str">
        <f>"30080"</f>
        <v>30080</v>
      </c>
      <c r="P89" s="3" t="s">
        <v>773</v>
      </c>
      <c r="Q89" s="3"/>
      <c r="R89" s="5"/>
      <c r="S89" s="3" t="str">
        <f>""</f>
        <v/>
      </c>
      <c r="T89" s="3" t="s">
        <v>640</v>
      </c>
      <c r="U89" s="18" t="str">
        <f>"770-490-2450"</f>
        <v>770-490-2450</v>
      </c>
      <c r="Y89" s="4"/>
      <c r="AB89" s="2"/>
      <c r="AC89" s="2"/>
      <c r="AD89" s="2"/>
      <c r="AE89" s="2"/>
      <c r="AF89" s="2"/>
      <c r="AG89" s="2"/>
      <c r="AH89" s="2" t="s">
        <v>773</v>
      </c>
      <c r="AI89" s="3" t="s">
        <v>57</v>
      </c>
      <c r="AJ89" s="5"/>
      <c r="AK89" s="3"/>
      <c r="AL89" s="3"/>
      <c r="AN89"/>
      <c r="AO89" s="8"/>
      <c r="AP89" s="9"/>
    </row>
    <row r="90" spans="1:42">
      <c r="A90" s="3" t="s">
        <v>698</v>
      </c>
      <c r="C90" s="5">
        <v>2015</v>
      </c>
      <c r="D90" s="5" t="s">
        <v>6</v>
      </c>
      <c r="F90" s="7">
        <v>35604</v>
      </c>
      <c r="G90" s="3" t="s">
        <v>269</v>
      </c>
      <c r="H90" s="3" t="s">
        <v>13</v>
      </c>
      <c r="I90" s="2" t="s">
        <v>457</v>
      </c>
      <c r="J90" s="5">
        <v>2019</v>
      </c>
      <c r="K90" s="3" t="s">
        <v>699</v>
      </c>
      <c r="L90" s="3" t="s">
        <v>700</v>
      </c>
      <c r="M90" s="3" t="s">
        <v>11</v>
      </c>
      <c r="N90" s="5" t="s">
        <v>12</v>
      </c>
      <c r="O90" s="3" t="str">
        <f>"30311"</f>
        <v>30311</v>
      </c>
      <c r="P90" s="3" t="s">
        <v>773</v>
      </c>
      <c r="Q90" s="3"/>
      <c r="R90" s="5"/>
      <c r="S90" s="3" t="str">
        <f>""</f>
        <v/>
      </c>
      <c r="T90" s="3" t="s">
        <v>701</v>
      </c>
      <c r="U90" s="18" t="str">
        <f>"404-349-2868"</f>
        <v>404-349-2868</v>
      </c>
      <c r="Y90" s="4"/>
      <c r="AB90" s="2"/>
      <c r="AC90" s="2"/>
      <c r="AD90" s="2"/>
      <c r="AE90" s="2"/>
      <c r="AF90" s="2"/>
      <c r="AG90" s="2"/>
      <c r="AH90" s="2" t="s">
        <v>773</v>
      </c>
      <c r="AI90" s="3" t="s">
        <v>57</v>
      </c>
      <c r="AJ90" s="5"/>
      <c r="AK90" s="3"/>
      <c r="AL90" s="3"/>
      <c r="AN90"/>
      <c r="AO90" s="8"/>
      <c r="AP90" s="9"/>
    </row>
    <row r="91" spans="1:42">
      <c r="A91" s="3" t="s">
        <v>386</v>
      </c>
      <c r="C91" s="5">
        <v>2014</v>
      </c>
      <c r="D91" s="5" t="s">
        <v>18</v>
      </c>
      <c r="E91" s="5" t="s">
        <v>1069</v>
      </c>
      <c r="F91" s="7">
        <v>34953</v>
      </c>
      <c r="G91" s="3" t="s">
        <v>387</v>
      </c>
      <c r="H91" s="3" t="s">
        <v>207</v>
      </c>
      <c r="I91" s="2" t="s">
        <v>69</v>
      </c>
      <c r="J91" s="5">
        <v>2018</v>
      </c>
      <c r="K91" s="3" t="s">
        <v>107</v>
      </c>
      <c r="L91" s="3" t="s">
        <v>388</v>
      </c>
      <c r="M91" s="3" t="s">
        <v>11</v>
      </c>
      <c r="N91" s="5" t="s">
        <v>12</v>
      </c>
      <c r="O91" s="3" t="str">
        <f>"30312"</f>
        <v>30312</v>
      </c>
      <c r="P91" s="3" t="s">
        <v>773</v>
      </c>
      <c r="Q91" s="3"/>
      <c r="R91" s="5"/>
      <c r="S91" s="3" t="str">
        <f>""</f>
        <v/>
      </c>
      <c r="T91" s="3" t="s">
        <v>389</v>
      </c>
      <c r="U91" s="18" t="str">
        <f>"404-623-7231"</f>
        <v>404-623-7231</v>
      </c>
      <c r="Y91" s="4"/>
      <c r="AB91" s="2"/>
      <c r="AC91" s="2"/>
      <c r="AD91" s="2"/>
      <c r="AE91" s="2"/>
      <c r="AF91" s="2" t="s">
        <v>930</v>
      </c>
      <c r="AG91" s="2"/>
      <c r="AH91" s="2" t="s">
        <v>773</v>
      </c>
      <c r="AI91" s="3" t="s">
        <v>15</v>
      </c>
      <c r="AJ91" s="5"/>
      <c r="AK91" s="3"/>
      <c r="AL91" s="3"/>
      <c r="AN91"/>
      <c r="AO91" s="8"/>
      <c r="AP91" s="9"/>
    </row>
    <row r="92" spans="1:42">
      <c r="A92" s="3" t="s">
        <v>504</v>
      </c>
      <c r="C92" s="5">
        <v>2014</v>
      </c>
      <c r="D92" s="5" t="s">
        <v>6</v>
      </c>
      <c r="F92" s="7">
        <v>35118</v>
      </c>
      <c r="G92" s="3" t="s">
        <v>507</v>
      </c>
      <c r="H92" s="3" t="s">
        <v>65</v>
      </c>
      <c r="I92" s="2" t="s">
        <v>505</v>
      </c>
      <c r="J92" s="5">
        <v>2018</v>
      </c>
      <c r="K92" s="3" t="s">
        <v>506</v>
      </c>
      <c r="L92" s="3" t="s">
        <v>508</v>
      </c>
      <c r="M92" s="3" t="s">
        <v>303</v>
      </c>
      <c r="N92" s="5" t="s">
        <v>12</v>
      </c>
      <c r="O92" s="3" t="str">
        <f>"30096"</f>
        <v>30096</v>
      </c>
      <c r="P92" s="3" t="s">
        <v>773</v>
      </c>
      <c r="Q92" s="3"/>
      <c r="R92" s="5"/>
      <c r="S92" s="3" t="str">
        <f>""</f>
        <v/>
      </c>
      <c r="T92" s="3" t="s">
        <v>509</v>
      </c>
      <c r="U92" s="18" t="str">
        <f>"770-500-6555"</f>
        <v>770-500-6555</v>
      </c>
      <c r="X92" s="2" t="s">
        <v>510</v>
      </c>
      <c r="Y92" s="4"/>
      <c r="AB92" s="2"/>
      <c r="AC92" s="2"/>
      <c r="AD92" s="2"/>
      <c r="AE92" s="2"/>
      <c r="AF92" s="2"/>
      <c r="AG92" s="2"/>
      <c r="AH92" s="2" t="s">
        <v>773</v>
      </c>
      <c r="AI92" s="3" t="s">
        <v>57</v>
      </c>
      <c r="AJ92" s="5"/>
      <c r="AK92" s="3"/>
      <c r="AL92" s="3"/>
      <c r="AN92"/>
      <c r="AO92" s="8"/>
      <c r="AP92" s="9"/>
    </row>
    <row r="93" spans="1:42">
      <c r="A93" s="3" t="s">
        <v>558</v>
      </c>
      <c r="C93" s="5">
        <v>2014</v>
      </c>
      <c r="D93" s="5" t="s">
        <v>18</v>
      </c>
      <c r="F93" s="7">
        <v>35034</v>
      </c>
      <c r="G93" s="3" t="s">
        <v>559</v>
      </c>
      <c r="H93" s="3" t="s">
        <v>328</v>
      </c>
      <c r="I93" s="2" t="s">
        <v>115</v>
      </c>
      <c r="J93" s="5">
        <v>2018</v>
      </c>
      <c r="K93" s="3" t="s">
        <v>87</v>
      </c>
      <c r="L93" s="3" t="s">
        <v>560</v>
      </c>
      <c r="M93" s="3" t="s">
        <v>561</v>
      </c>
      <c r="N93" s="5" t="s">
        <v>12</v>
      </c>
      <c r="O93" s="3" t="str">
        <f>"30187"</f>
        <v>30187</v>
      </c>
      <c r="P93" s="3" t="s">
        <v>773</v>
      </c>
      <c r="Q93" s="3"/>
      <c r="R93" s="5"/>
      <c r="S93" s="3" t="str">
        <f>""</f>
        <v/>
      </c>
      <c r="T93" s="3" t="s">
        <v>562</v>
      </c>
      <c r="U93" s="18" t="str">
        <f>"770-568-5544"</f>
        <v>770-568-5544</v>
      </c>
      <c r="Y93" s="4"/>
      <c r="AB93" s="2"/>
      <c r="AC93" s="2"/>
      <c r="AD93" s="2"/>
      <c r="AE93" s="2"/>
      <c r="AF93" s="2"/>
      <c r="AG93" s="2"/>
      <c r="AH93" s="2" t="s">
        <v>773</v>
      </c>
      <c r="AI93" s="3" t="s">
        <v>57</v>
      </c>
      <c r="AJ93" s="5">
        <v>2014</v>
      </c>
      <c r="AK93" s="3"/>
      <c r="AL93" s="3"/>
      <c r="AN93"/>
      <c r="AO93" s="8"/>
      <c r="AP93" s="9"/>
    </row>
    <row r="94" spans="1:42">
      <c r="A94" s="3" t="s">
        <v>274</v>
      </c>
      <c r="C94" s="5">
        <v>2013</v>
      </c>
      <c r="D94" s="5" t="s">
        <v>6</v>
      </c>
      <c r="F94" s="7">
        <v>34775</v>
      </c>
      <c r="G94" s="3" t="s">
        <v>276</v>
      </c>
      <c r="H94" s="3" t="s">
        <v>25</v>
      </c>
      <c r="I94" s="2" t="s">
        <v>115</v>
      </c>
      <c r="J94" s="5">
        <v>2017</v>
      </c>
      <c r="K94" s="3" t="s">
        <v>275</v>
      </c>
      <c r="L94" s="3" t="s">
        <v>277</v>
      </c>
      <c r="M94" s="3" t="s">
        <v>168</v>
      </c>
      <c r="N94" s="5" t="s">
        <v>12</v>
      </c>
      <c r="O94" s="3" t="str">
        <f>"30260"</f>
        <v>30260</v>
      </c>
      <c r="P94" s="3" t="s">
        <v>773</v>
      </c>
      <c r="Q94" s="3"/>
      <c r="R94" s="5"/>
      <c r="S94" s="3" t="str">
        <f>""</f>
        <v/>
      </c>
      <c r="U94" s="18" t="str">
        <f>"770-771-8353"</f>
        <v>770-771-8353</v>
      </c>
      <c r="X94" s="2" t="s">
        <v>278</v>
      </c>
      <c r="Y94" s="4"/>
      <c r="AB94" s="2"/>
      <c r="AC94" s="2"/>
      <c r="AD94" s="2"/>
      <c r="AE94" s="2"/>
      <c r="AF94" s="2"/>
      <c r="AG94" s="2"/>
      <c r="AH94" s="2" t="s">
        <v>773</v>
      </c>
      <c r="AI94" s="3" t="s">
        <v>57</v>
      </c>
      <c r="AJ94" s="5">
        <v>2014</v>
      </c>
      <c r="AK94" s="3"/>
      <c r="AL94" s="3"/>
      <c r="AN94"/>
      <c r="AO94" s="8"/>
      <c r="AP94" s="9"/>
    </row>
    <row r="95" spans="1:42" ht="26.4">
      <c r="A95" s="3" t="s">
        <v>568</v>
      </c>
      <c r="C95" s="5">
        <v>2013</v>
      </c>
      <c r="D95" s="5" t="s">
        <v>6</v>
      </c>
      <c r="F95" s="7">
        <v>34629</v>
      </c>
      <c r="G95" s="3" t="s">
        <v>375</v>
      </c>
      <c r="H95" s="3" t="s">
        <v>13</v>
      </c>
      <c r="I95" s="2" t="s">
        <v>569</v>
      </c>
      <c r="J95" s="5">
        <v>2017</v>
      </c>
      <c r="K95" s="3" t="s">
        <v>165</v>
      </c>
      <c r="L95" s="3" t="s">
        <v>570</v>
      </c>
      <c r="M95" s="3" t="s">
        <v>11</v>
      </c>
      <c r="N95" s="5" t="s">
        <v>12</v>
      </c>
      <c r="O95" s="3" t="str">
        <f>"30331"</f>
        <v>30331</v>
      </c>
      <c r="P95" s="3" t="s">
        <v>773</v>
      </c>
      <c r="Q95" s="3"/>
      <c r="R95" s="5"/>
      <c r="S95" s="3" t="str">
        <f>""</f>
        <v/>
      </c>
      <c r="T95" s="3" t="s">
        <v>571</v>
      </c>
      <c r="U95" s="18" t="str">
        <f>"404-205-4207"</f>
        <v>404-205-4207</v>
      </c>
      <c r="Y95" s="4"/>
      <c r="AB95" s="2"/>
      <c r="AC95" s="2"/>
      <c r="AD95" s="2"/>
      <c r="AE95" s="2"/>
      <c r="AF95" s="2" t="s">
        <v>930</v>
      </c>
      <c r="AG95" s="2"/>
      <c r="AH95" s="2" t="s">
        <v>773</v>
      </c>
      <c r="AI95" s="3" t="s">
        <v>57</v>
      </c>
      <c r="AJ95" s="5">
        <v>2014</v>
      </c>
      <c r="AK95" s="3"/>
      <c r="AL95" s="3"/>
      <c r="AN95"/>
      <c r="AO95" s="8"/>
      <c r="AP95" s="9"/>
    </row>
    <row r="96" spans="1:42" ht="39.6">
      <c r="A96" s="3" t="s">
        <v>641</v>
      </c>
      <c r="C96" s="5">
        <v>2013</v>
      </c>
      <c r="D96" s="5" t="s">
        <v>6</v>
      </c>
      <c r="E96" s="5" t="s">
        <v>1069</v>
      </c>
      <c r="F96" s="7">
        <v>34917</v>
      </c>
      <c r="G96" s="3" t="s">
        <v>642</v>
      </c>
      <c r="H96" s="3" t="s">
        <v>25</v>
      </c>
      <c r="I96" s="2" t="s">
        <v>236</v>
      </c>
      <c r="J96" s="5">
        <v>2017</v>
      </c>
      <c r="K96" s="3" t="s">
        <v>165</v>
      </c>
      <c r="L96" s="3" t="s">
        <v>643</v>
      </c>
      <c r="M96" s="3" t="s">
        <v>392</v>
      </c>
      <c r="N96" s="5" t="s">
        <v>12</v>
      </c>
      <c r="O96" s="3" t="str">
        <f>"30349"</f>
        <v>30349</v>
      </c>
      <c r="P96" s="3" t="s">
        <v>773</v>
      </c>
      <c r="Q96" s="3"/>
      <c r="R96" s="5"/>
      <c r="S96" s="3" t="str">
        <f>""</f>
        <v/>
      </c>
      <c r="T96" s="3" t="s">
        <v>644</v>
      </c>
      <c r="U96" s="18" t="str">
        <f>"770-841-1287"</f>
        <v>770-841-1287</v>
      </c>
      <c r="X96" s="2" t="s">
        <v>645</v>
      </c>
      <c r="Y96" s="4"/>
      <c r="AB96" s="2"/>
      <c r="AC96" s="2"/>
      <c r="AD96" s="2"/>
      <c r="AE96" s="2"/>
      <c r="AF96" s="2"/>
      <c r="AG96" s="2"/>
      <c r="AH96" s="2" t="s">
        <v>773</v>
      </c>
      <c r="AI96" s="3" t="s">
        <v>15</v>
      </c>
      <c r="AJ96" s="5"/>
      <c r="AK96" s="3" t="s">
        <v>1079</v>
      </c>
      <c r="AL96" s="3" t="s">
        <v>1086</v>
      </c>
      <c r="AM96" s="53" t="s">
        <v>1087</v>
      </c>
      <c r="AN96"/>
      <c r="AO96" s="8"/>
      <c r="AP96" s="9"/>
    </row>
    <row r="97" spans="1:42">
      <c r="A97" s="3" t="s">
        <v>5</v>
      </c>
      <c r="B97" s="3" t="s">
        <v>773</v>
      </c>
      <c r="C97" s="5">
        <v>2011</v>
      </c>
      <c r="D97" s="5" t="s">
        <v>6</v>
      </c>
      <c r="E97" s="5" t="s">
        <v>1069</v>
      </c>
      <c r="F97" s="7">
        <v>34158</v>
      </c>
      <c r="G97" s="3" t="s">
        <v>9</v>
      </c>
      <c r="H97" s="3" t="s">
        <v>13</v>
      </c>
      <c r="I97" s="2" t="s">
        <v>7</v>
      </c>
      <c r="J97" s="5">
        <v>2015</v>
      </c>
      <c r="K97" s="3" t="s">
        <v>8</v>
      </c>
      <c r="L97" s="3" t="s">
        <v>10</v>
      </c>
      <c r="M97" s="3" t="s">
        <v>11</v>
      </c>
      <c r="N97" s="5" t="s">
        <v>12</v>
      </c>
      <c r="O97" s="3" t="str">
        <f>"30309-1459"</f>
        <v>30309-1459</v>
      </c>
      <c r="P97" s="3" t="s">
        <v>773</v>
      </c>
      <c r="Q97" s="3"/>
      <c r="R97" s="5"/>
      <c r="S97" s="3" t="str">
        <f>""</f>
        <v/>
      </c>
      <c r="T97" s="3" t="s">
        <v>14</v>
      </c>
      <c r="U97" s="18" t="str">
        <f>"404-988-9795"</f>
        <v>404-988-9795</v>
      </c>
      <c r="V97" s="2" t="s">
        <v>773</v>
      </c>
      <c r="W97" s="2" t="s">
        <v>773</v>
      </c>
      <c r="X97" s="2" t="s">
        <v>16</v>
      </c>
      <c r="Y97" s="4"/>
      <c r="AB97" s="2" t="s">
        <v>773</v>
      </c>
      <c r="AC97" s="2"/>
      <c r="AD97" s="2"/>
      <c r="AE97" s="2"/>
      <c r="AF97" s="2" t="s">
        <v>930</v>
      </c>
      <c r="AG97" s="2"/>
      <c r="AH97" s="2" t="s">
        <v>773</v>
      </c>
      <c r="AI97" s="3" t="s">
        <v>15</v>
      </c>
      <c r="AJ97" s="5" t="s">
        <v>773</v>
      </c>
      <c r="AK97" s="3"/>
      <c r="AL97" s="3"/>
      <c r="AN97"/>
      <c r="AO97" s="8"/>
      <c r="AP97" s="9"/>
    </row>
    <row r="98" spans="1:42" ht="26.4">
      <c r="A98" s="3" t="s">
        <v>136</v>
      </c>
      <c r="C98" s="5">
        <v>2011</v>
      </c>
      <c r="D98" s="5" t="s">
        <v>6</v>
      </c>
      <c r="F98" s="7">
        <v>33836</v>
      </c>
      <c r="G98" s="3" t="s">
        <v>139</v>
      </c>
      <c r="H98" s="3" t="s">
        <v>13</v>
      </c>
      <c r="I98" s="2" t="s">
        <v>137</v>
      </c>
      <c r="J98" s="5">
        <v>2015</v>
      </c>
      <c r="K98" s="3" t="s">
        <v>138</v>
      </c>
      <c r="L98" s="3" t="s">
        <v>140</v>
      </c>
      <c r="M98" s="3" t="s">
        <v>11</v>
      </c>
      <c r="N98" s="5" t="s">
        <v>12</v>
      </c>
      <c r="O98" s="3" t="str">
        <f>"30316"</f>
        <v>30316</v>
      </c>
      <c r="P98" s="3" t="s">
        <v>773</v>
      </c>
      <c r="Q98" s="3"/>
      <c r="R98" s="5"/>
      <c r="S98" s="3" t="str">
        <f>""</f>
        <v/>
      </c>
      <c r="T98" s="3" t="s">
        <v>141</v>
      </c>
      <c r="U98" s="18" t="str">
        <f>"404-627-7158"</f>
        <v>404-627-7158</v>
      </c>
      <c r="Y98" s="4"/>
      <c r="AB98" s="2"/>
      <c r="AC98" s="2"/>
      <c r="AD98" s="2"/>
      <c r="AE98" s="2"/>
      <c r="AF98" s="2"/>
      <c r="AG98" s="2"/>
      <c r="AH98" s="2" t="s">
        <v>773</v>
      </c>
      <c r="AI98" s="3" t="s">
        <v>57</v>
      </c>
      <c r="AJ98" s="5">
        <v>2012</v>
      </c>
      <c r="AK98" s="3"/>
      <c r="AL98" s="3"/>
      <c r="AN98"/>
      <c r="AO98" s="8"/>
      <c r="AP98" s="9"/>
    </row>
    <row r="99" spans="1:42">
      <c r="A99" s="3" t="s">
        <v>572</v>
      </c>
      <c r="C99" s="5">
        <v>2011</v>
      </c>
      <c r="D99" s="5" t="s">
        <v>6</v>
      </c>
      <c r="F99" s="7">
        <v>34171</v>
      </c>
      <c r="G99" s="3" t="s">
        <v>131</v>
      </c>
      <c r="H99" s="3" t="s">
        <v>207</v>
      </c>
      <c r="I99" s="2" t="s">
        <v>351</v>
      </c>
      <c r="J99" s="5">
        <v>2015</v>
      </c>
      <c r="K99" s="3" t="s">
        <v>51</v>
      </c>
      <c r="L99" s="3" t="s">
        <v>573</v>
      </c>
      <c r="M99" s="3" t="s">
        <v>133</v>
      </c>
      <c r="N99" s="5" t="s">
        <v>12</v>
      </c>
      <c r="O99" s="3" t="str">
        <f>"30038"</f>
        <v>30038</v>
      </c>
      <c r="P99" s="3" t="s">
        <v>773</v>
      </c>
      <c r="Q99" s="3"/>
      <c r="R99" s="5"/>
      <c r="S99" s="3" t="str">
        <f>""</f>
        <v/>
      </c>
      <c r="T99" s="3" t="s">
        <v>574</v>
      </c>
      <c r="U99" s="18" t="str">
        <f>"404-539-2198"</f>
        <v>404-539-2198</v>
      </c>
      <c r="Y99" s="4"/>
      <c r="AB99" s="2"/>
      <c r="AC99" s="2"/>
      <c r="AD99" s="2"/>
      <c r="AE99" s="2"/>
      <c r="AF99" s="2"/>
      <c r="AG99" s="2"/>
      <c r="AH99" s="2" t="s">
        <v>773</v>
      </c>
      <c r="AI99" s="3" t="s">
        <v>57</v>
      </c>
      <c r="AJ99" s="5">
        <v>2012</v>
      </c>
      <c r="AK99" s="3"/>
      <c r="AL99" s="3"/>
      <c r="AN99"/>
      <c r="AO99" s="8"/>
      <c r="AP99" s="9"/>
    </row>
    <row r="100" spans="1:42">
      <c r="A100" s="3" t="s">
        <v>235</v>
      </c>
      <c r="C100" s="5">
        <v>2010</v>
      </c>
      <c r="D100" s="5" t="s">
        <v>6</v>
      </c>
      <c r="E100" s="5" t="s">
        <v>1069</v>
      </c>
      <c r="F100" s="7">
        <v>33582</v>
      </c>
      <c r="G100" s="3" t="s">
        <v>238</v>
      </c>
      <c r="H100" s="3" t="s">
        <v>13</v>
      </c>
      <c r="I100" s="2" t="s">
        <v>236</v>
      </c>
      <c r="J100" s="5">
        <v>2014</v>
      </c>
      <c r="K100" s="3" t="s">
        <v>237</v>
      </c>
      <c r="L100" s="3" t="s">
        <v>239</v>
      </c>
      <c r="M100" s="3" t="s">
        <v>240</v>
      </c>
      <c r="N100" s="5" t="s">
        <v>12</v>
      </c>
      <c r="O100" s="3" t="str">
        <f>"30093"</f>
        <v>30093</v>
      </c>
      <c r="P100" s="3" t="s">
        <v>773</v>
      </c>
      <c r="Q100" s="3"/>
      <c r="R100" s="5"/>
      <c r="S100" s="3" t="str">
        <f>""</f>
        <v/>
      </c>
      <c r="T100" s="3" t="s">
        <v>241</v>
      </c>
      <c r="U100" s="18" t="str">
        <f>"678-595-3105"</f>
        <v>678-595-3105</v>
      </c>
      <c r="X100" s="2" t="s">
        <v>242</v>
      </c>
      <c r="Y100" s="4"/>
      <c r="AB100" s="2"/>
      <c r="AC100" s="2"/>
      <c r="AD100" s="2"/>
      <c r="AE100" s="2"/>
      <c r="AF100" s="2"/>
      <c r="AG100" s="2"/>
      <c r="AH100" s="2" t="s">
        <v>773</v>
      </c>
      <c r="AI100" s="3" t="s">
        <v>15</v>
      </c>
      <c r="AJ100" s="5"/>
      <c r="AK100" s="3"/>
      <c r="AL100" s="3"/>
      <c r="AN100"/>
      <c r="AO100" s="8"/>
      <c r="AP100" s="9"/>
    </row>
    <row r="101" spans="1:42">
      <c r="A101" s="3" t="s">
        <v>378</v>
      </c>
      <c r="C101" s="5">
        <v>2010</v>
      </c>
      <c r="D101" s="5" t="s">
        <v>6</v>
      </c>
      <c r="E101" s="5" t="s">
        <v>1072</v>
      </c>
      <c r="F101" s="7">
        <v>33801</v>
      </c>
      <c r="G101" s="3" t="s">
        <v>381</v>
      </c>
      <c r="H101" s="3" t="s">
        <v>207</v>
      </c>
      <c r="I101" s="2" t="s">
        <v>379</v>
      </c>
      <c r="J101" s="5">
        <v>2014</v>
      </c>
      <c r="K101" s="3" t="s">
        <v>380</v>
      </c>
      <c r="L101" s="3" t="s">
        <v>382</v>
      </c>
      <c r="M101" s="3" t="s">
        <v>383</v>
      </c>
      <c r="N101" s="5" t="s">
        <v>12</v>
      </c>
      <c r="O101" s="3" t="str">
        <f>"30341"</f>
        <v>30341</v>
      </c>
      <c r="P101" s="3" t="s">
        <v>773</v>
      </c>
      <c r="Q101" s="3"/>
      <c r="R101" s="5"/>
      <c r="S101" s="3" t="str">
        <f>""</f>
        <v/>
      </c>
      <c r="T101" s="3" t="s">
        <v>384</v>
      </c>
      <c r="U101" s="18" t="str">
        <f>"404-633-9755"</f>
        <v>404-633-9755</v>
      </c>
      <c r="X101" s="2" t="s">
        <v>385</v>
      </c>
      <c r="Y101" s="4"/>
      <c r="AB101" s="2"/>
      <c r="AC101" s="2"/>
      <c r="AD101" s="2"/>
      <c r="AE101" s="2"/>
      <c r="AF101" s="2"/>
      <c r="AG101" s="2"/>
      <c r="AH101" s="2" t="s">
        <v>773</v>
      </c>
      <c r="AI101" s="3" t="s">
        <v>15</v>
      </c>
      <c r="AJ101" s="5"/>
      <c r="AK101" s="3"/>
      <c r="AL101" s="3"/>
      <c r="AN101"/>
      <c r="AO101" s="8"/>
      <c r="AP101" s="9"/>
    </row>
    <row r="102" spans="1:42" ht="26.4">
      <c r="A102" s="3" t="s">
        <v>748</v>
      </c>
      <c r="C102" s="5">
        <v>2010</v>
      </c>
      <c r="D102" s="5" t="s">
        <v>6</v>
      </c>
      <c r="E102" s="5" t="s">
        <v>1078</v>
      </c>
      <c r="F102" s="7">
        <v>33808</v>
      </c>
      <c r="G102" s="3" t="s">
        <v>749</v>
      </c>
      <c r="H102" s="3" t="s">
        <v>65</v>
      </c>
      <c r="I102" s="2" t="s">
        <v>397</v>
      </c>
      <c r="J102" s="5">
        <v>2014</v>
      </c>
      <c r="K102" s="3" t="s">
        <v>116</v>
      </c>
      <c r="L102" s="3" t="s">
        <v>750</v>
      </c>
      <c r="M102" s="3" t="s">
        <v>192</v>
      </c>
      <c r="N102" s="5" t="s">
        <v>12</v>
      </c>
      <c r="O102" s="3" t="str">
        <f>"30044"</f>
        <v>30044</v>
      </c>
      <c r="P102" s="3" t="s">
        <v>773</v>
      </c>
      <c r="Q102" s="3"/>
      <c r="R102" s="5"/>
      <c r="S102" s="3" t="str">
        <f>""</f>
        <v/>
      </c>
      <c r="T102" s="3" t="s">
        <v>751</v>
      </c>
      <c r="U102" s="18" t="str">
        <f>"770-638-0896"</f>
        <v>770-638-0896</v>
      </c>
      <c r="X102" s="2" t="s">
        <v>752</v>
      </c>
      <c r="Y102" s="4"/>
      <c r="AB102" s="2"/>
      <c r="AC102" s="2"/>
      <c r="AD102" s="2"/>
      <c r="AE102" s="2"/>
      <c r="AF102" s="2"/>
      <c r="AG102" s="2"/>
      <c r="AH102" s="2" t="s">
        <v>773</v>
      </c>
      <c r="AI102" s="3" t="s">
        <v>15</v>
      </c>
      <c r="AJ102" s="5"/>
      <c r="AK102" s="3"/>
      <c r="AL102" s="3"/>
      <c r="AN102"/>
      <c r="AO102" s="8"/>
      <c r="AP102" s="9"/>
    </row>
    <row r="103" spans="1:42">
      <c r="A103" s="3" t="s">
        <v>321</v>
      </c>
      <c r="C103" s="5">
        <v>2009</v>
      </c>
      <c r="D103" s="5" t="s">
        <v>6</v>
      </c>
      <c r="F103" s="7">
        <v>33447</v>
      </c>
      <c r="G103" s="3" t="s">
        <v>155</v>
      </c>
      <c r="H103" s="3" t="s">
        <v>207</v>
      </c>
      <c r="I103" s="2" t="s">
        <v>322</v>
      </c>
      <c r="J103" s="5">
        <v>2013</v>
      </c>
      <c r="K103" s="3" t="s">
        <v>160</v>
      </c>
      <c r="L103" s="3" t="s">
        <v>323</v>
      </c>
      <c r="M103" s="3" t="s">
        <v>324</v>
      </c>
      <c r="N103" s="5" t="s">
        <v>12</v>
      </c>
      <c r="O103" s="3" t="str">
        <f>"30294"</f>
        <v>30294</v>
      </c>
      <c r="P103" s="3" t="s">
        <v>773</v>
      </c>
      <c r="Q103" s="3"/>
      <c r="R103" s="5"/>
      <c r="S103" s="3" t="str">
        <f>""</f>
        <v/>
      </c>
      <c r="U103" s="18" t="str">
        <f>"404-241-7618"</f>
        <v>404-241-7618</v>
      </c>
      <c r="Y103" s="4"/>
      <c r="AB103" s="2"/>
      <c r="AC103" s="2"/>
      <c r="AD103" s="2"/>
      <c r="AE103" s="2"/>
      <c r="AF103" s="2"/>
      <c r="AG103" s="2"/>
      <c r="AH103" s="2" t="s">
        <v>773</v>
      </c>
      <c r="AI103" s="3" t="s">
        <v>57</v>
      </c>
      <c r="AJ103" s="5">
        <v>2010</v>
      </c>
      <c r="AK103" s="3"/>
      <c r="AL103" s="3"/>
      <c r="AN103"/>
      <c r="AO103" s="8"/>
      <c r="AP103" s="9"/>
    </row>
    <row r="104" spans="1:42" ht="303.60000000000002">
      <c r="A104" s="3" t="s">
        <v>350</v>
      </c>
      <c r="B104" s="3" t="s">
        <v>773</v>
      </c>
      <c r="C104" s="5">
        <v>2009</v>
      </c>
      <c r="D104" s="5" t="s">
        <v>18</v>
      </c>
      <c r="E104" s="5" t="s">
        <v>1069</v>
      </c>
      <c r="F104" s="7">
        <v>32445</v>
      </c>
      <c r="G104" s="3" t="s">
        <v>352</v>
      </c>
      <c r="H104" s="3" t="s">
        <v>65</v>
      </c>
      <c r="I104" s="2" t="s">
        <v>351</v>
      </c>
      <c r="J104" s="5">
        <v>2013</v>
      </c>
      <c r="K104" s="3" t="s">
        <v>98</v>
      </c>
      <c r="L104" s="3" t="s">
        <v>353</v>
      </c>
      <c r="M104" s="3" t="s">
        <v>90</v>
      </c>
      <c r="N104" s="5" t="s">
        <v>12</v>
      </c>
      <c r="O104" s="3" t="str">
        <f>"30039-6244"</f>
        <v>30039-6244</v>
      </c>
      <c r="P104" s="3" t="s">
        <v>354</v>
      </c>
      <c r="Q104" s="3" t="s">
        <v>355</v>
      </c>
      <c r="R104" s="5" t="s">
        <v>12</v>
      </c>
      <c r="S104" s="3" t="str">
        <f>"30021"</f>
        <v>30021</v>
      </c>
      <c r="T104" s="3" t="s">
        <v>356</v>
      </c>
      <c r="U104" s="18" t="str">
        <f>"6787558388"</f>
        <v>6787558388</v>
      </c>
      <c r="V104" s="2" t="s">
        <v>773</v>
      </c>
      <c r="W104" s="2" t="s">
        <v>773</v>
      </c>
      <c r="X104" s="2" t="s">
        <v>357</v>
      </c>
      <c r="Y104" s="4"/>
      <c r="AB104" s="2" t="s">
        <v>773</v>
      </c>
      <c r="AC104" s="2"/>
      <c r="AD104" s="2"/>
      <c r="AE104" s="2"/>
      <c r="AF104" s="2"/>
      <c r="AG104" s="2"/>
      <c r="AH104" s="2" t="s">
        <v>358</v>
      </c>
      <c r="AI104" s="3" t="s">
        <v>15</v>
      </c>
      <c r="AJ104" s="5" t="s">
        <v>773</v>
      </c>
      <c r="AK104" s="3" t="s">
        <v>1080</v>
      </c>
      <c r="AL104" s="3" t="s">
        <v>1088</v>
      </c>
      <c r="AM104" s="53" t="s">
        <v>1089</v>
      </c>
      <c r="AN104"/>
      <c r="AO104" s="8"/>
      <c r="AP104" s="9"/>
    </row>
    <row r="105" spans="1:42" ht="26.4">
      <c r="A105" s="3" t="s">
        <v>596</v>
      </c>
      <c r="C105" s="5">
        <v>2009</v>
      </c>
      <c r="D105" s="5" t="s">
        <v>6</v>
      </c>
      <c r="E105" s="5" t="s">
        <v>1069</v>
      </c>
      <c r="F105" s="7">
        <v>32934</v>
      </c>
      <c r="G105" s="3" t="s">
        <v>316</v>
      </c>
      <c r="H105" s="3" t="s">
        <v>13</v>
      </c>
      <c r="I105" s="2" t="s">
        <v>597</v>
      </c>
      <c r="J105" s="5">
        <v>2013</v>
      </c>
      <c r="K105" s="3" t="s">
        <v>598</v>
      </c>
      <c r="L105" s="3" t="s">
        <v>599</v>
      </c>
      <c r="M105" s="3" t="s">
        <v>11</v>
      </c>
      <c r="N105" s="5" t="s">
        <v>12</v>
      </c>
      <c r="O105" s="3" t="str">
        <f>"30317"</f>
        <v>30317</v>
      </c>
      <c r="P105" s="3" t="s">
        <v>773</v>
      </c>
      <c r="Q105" s="3"/>
      <c r="R105" s="5"/>
      <c r="S105" s="3" t="str">
        <f>""</f>
        <v/>
      </c>
      <c r="T105" s="3" t="s">
        <v>600</v>
      </c>
      <c r="U105" s="18" t="str">
        <f>"404-932-1958"</f>
        <v>404-932-1958</v>
      </c>
      <c r="Y105" s="4"/>
      <c r="AB105" s="2"/>
      <c r="AC105" s="2"/>
      <c r="AD105" s="2"/>
      <c r="AE105" s="2"/>
      <c r="AF105" s="2"/>
      <c r="AG105" s="2"/>
      <c r="AH105" s="2" t="s">
        <v>773</v>
      </c>
      <c r="AI105" s="3" t="s">
        <v>15</v>
      </c>
      <c r="AJ105" s="5"/>
      <c r="AK105" s="3"/>
      <c r="AL105" s="3"/>
      <c r="AN105"/>
      <c r="AO105" s="8"/>
      <c r="AP105" s="9"/>
    </row>
    <row r="106" spans="1:42">
      <c r="A106" s="3" t="s">
        <v>633</v>
      </c>
      <c r="C106" s="5">
        <v>2009</v>
      </c>
      <c r="D106" s="5" t="s">
        <v>6</v>
      </c>
      <c r="E106" s="5" t="s">
        <v>1069</v>
      </c>
      <c r="F106" s="7">
        <v>33359</v>
      </c>
      <c r="G106" s="3" t="s">
        <v>144</v>
      </c>
      <c r="H106" s="3" t="s">
        <v>13</v>
      </c>
      <c r="I106" s="2" t="s">
        <v>97</v>
      </c>
      <c r="J106" s="5">
        <v>2013</v>
      </c>
      <c r="K106" s="3" t="s">
        <v>60</v>
      </c>
      <c r="L106" s="3" t="s">
        <v>634</v>
      </c>
      <c r="M106" s="3" t="s">
        <v>635</v>
      </c>
      <c r="N106" s="5" t="s">
        <v>12</v>
      </c>
      <c r="O106" s="3" t="str">
        <f>"30238"</f>
        <v>30238</v>
      </c>
      <c r="P106" s="3" t="s">
        <v>773</v>
      </c>
      <c r="Q106" s="3"/>
      <c r="R106" s="5"/>
      <c r="S106" s="3" t="str">
        <f>""</f>
        <v/>
      </c>
      <c r="T106" s="3" t="s">
        <v>636</v>
      </c>
      <c r="U106" s="18" t="str">
        <f>"678-435-1541"</f>
        <v>678-435-1541</v>
      </c>
      <c r="X106" s="2" t="s">
        <v>637</v>
      </c>
      <c r="Y106" s="4"/>
      <c r="AB106" s="2"/>
      <c r="AC106" s="2"/>
      <c r="AD106" s="2"/>
      <c r="AE106" s="2"/>
      <c r="AF106" s="2"/>
      <c r="AG106" s="2"/>
      <c r="AH106" s="2" t="s">
        <v>773</v>
      </c>
      <c r="AI106" s="3" t="s">
        <v>15</v>
      </c>
      <c r="AJ106" s="5">
        <v>2010</v>
      </c>
      <c r="AK106" s="3"/>
      <c r="AL106" s="3"/>
      <c r="AN106"/>
      <c r="AO106" s="8"/>
      <c r="AP106" s="9"/>
    </row>
    <row r="107" spans="1:42" ht="124.2">
      <c r="A107" s="3" t="s">
        <v>114</v>
      </c>
      <c r="C107" s="5">
        <v>2008</v>
      </c>
      <c r="D107" s="5" t="s">
        <v>6</v>
      </c>
      <c r="E107" s="5" t="s">
        <v>1077</v>
      </c>
      <c r="F107" s="7">
        <v>32858</v>
      </c>
      <c r="G107" s="3" t="s">
        <v>117</v>
      </c>
      <c r="H107" s="3" t="s">
        <v>25</v>
      </c>
      <c r="I107" s="2" t="s">
        <v>115</v>
      </c>
      <c r="J107" s="5">
        <v>2012</v>
      </c>
      <c r="K107" s="3" t="s">
        <v>116</v>
      </c>
      <c r="L107" s="3" t="s">
        <v>118</v>
      </c>
      <c r="M107" s="3" t="s">
        <v>119</v>
      </c>
      <c r="N107" s="5" t="s">
        <v>12</v>
      </c>
      <c r="O107" s="3" t="str">
        <f>"31419"</f>
        <v>31419</v>
      </c>
      <c r="P107" s="3" t="s">
        <v>773</v>
      </c>
      <c r="Q107" s="3"/>
      <c r="R107" s="5"/>
      <c r="S107" s="3" t="str">
        <f>""</f>
        <v/>
      </c>
      <c r="T107" s="3" t="s">
        <v>120</v>
      </c>
      <c r="U107" s="18" t="str">
        <f>"770-374-2986"</f>
        <v>770-374-2986</v>
      </c>
      <c r="X107" s="2" t="s">
        <v>121</v>
      </c>
      <c r="Y107" s="4"/>
      <c r="AB107" s="2"/>
      <c r="AC107" s="2"/>
      <c r="AD107" s="2"/>
      <c r="AE107" s="2"/>
      <c r="AF107" s="2"/>
      <c r="AG107" s="2"/>
      <c r="AH107" s="2" t="s">
        <v>773</v>
      </c>
      <c r="AI107" s="3" t="s">
        <v>15</v>
      </c>
      <c r="AJ107" s="5"/>
      <c r="AK107" s="2" t="s">
        <v>1081</v>
      </c>
      <c r="AL107" s="2" t="s">
        <v>1091</v>
      </c>
      <c r="AM107" s="1" t="s">
        <v>1090</v>
      </c>
      <c r="AN107"/>
      <c r="AO107" s="8"/>
      <c r="AP107" s="9"/>
    </row>
    <row r="108" spans="1:42">
      <c r="A108" s="3" t="s">
        <v>142</v>
      </c>
      <c r="C108" s="5">
        <v>2008</v>
      </c>
      <c r="D108" s="5" t="s">
        <v>6</v>
      </c>
      <c r="F108" s="7">
        <v>33179</v>
      </c>
      <c r="G108" s="3" t="s">
        <v>144</v>
      </c>
      <c r="H108" s="3" t="s">
        <v>13</v>
      </c>
      <c r="I108" s="2" t="s">
        <v>143</v>
      </c>
      <c r="J108" s="5">
        <v>2011</v>
      </c>
      <c r="K108" s="3" t="s">
        <v>60</v>
      </c>
      <c r="L108" s="3" t="s">
        <v>145</v>
      </c>
      <c r="M108" s="3" t="s">
        <v>11</v>
      </c>
      <c r="N108" s="5" t="s">
        <v>12</v>
      </c>
      <c r="O108" s="3" t="str">
        <f>"30331"</f>
        <v>30331</v>
      </c>
      <c r="P108" s="3" t="s">
        <v>773</v>
      </c>
      <c r="Q108" s="3"/>
      <c r="R108" s="5"/>
      <c r="S108" s="3" t="str">
        <f>""</f>
        <v/>
      </c>
      <c r="T108" s="3" t="s">
        <v>146</v>
      </c>
      <c r="U108" s="18" t="str">
        <f>"404-903-0797"</f>
        <v>404-903-0797</v>
      </c>
      <c r="Y108" s="4"/>
      <c r="AB108" s="2"/>
      <c r="AC108" s="2"/>
      <c r="AD108" s="2"/>
      <c r="AE108" s="2"/>
      <c r="AF108" s="2"/>
      <c r="AG108" s="2"/>
      <c r="AH108" s="2" t="s">
        <v>773</v>
      </c>
      <c r="AI108" s="3" t="s">
        <v>57</v>
      </c>
      <c r="AJ108" s="5">
        <v>2009</v>
      </c>
      <c r="AK108" s="3"/>
      <c r="AL108" s="3"/>
      <c r="AN108"/>
      <c r="AO108" s="8"/>
      <c r="AP108" s="9"/>
    </row>
    <row r="109" spans="1:42" ht="26.4">
      <c r="A109" s="3" t="s">
        <v>147</v>
      </c>
      <c r="C109" s="5">
        <v>2008</v>
      </c>
      <c r="D109" s="5" t="s">
        <v>6</v>
      </c>
      <c r="E109" s="5" t="s">
        <v>1069</v>
      </c>
      <c r="F109" s="7">
        <v>33200</v>
      </c>
      <c r="G109" s="3" t="s">
        <v>149</v>
      </c>
      <c r="H109" s="3" t="s">
        <v>13</v>
      </c>
      <c r="I109" s="2" t="s">
        <v>148</v>
      </c>
      <c r="J109" s="5">
        <v>2013</v>
      </c>
      <c r="K109" s="3" t="s">
        <v>60</v>
      </c>
      <c r="L109" s="3" t="s">
        <v>150</v>
      </c>
      <c r="M109" s="3" t="s">
        <v>126</v>
      </c>
      <c r="N109" s="5" t="s">
        <v>12</v>
      </c>
      <c r="O109" s="3" t="str">
        <f>"30296"</f>
        <v>30296</v>
      </c>
      <c r="P109" s="3" t="s">
        <v>773</v>
      </c>
      <c r="Q109" s="3"/>
      <c r="R109" s="5"/>
      <c r="S109" s="3" t="str">
        <f>""</f>
        <v/>
      </c>
      <c r="T109" s="3" t="s">
        <v>151</v>
      </c>
      <c r="U109" s="18" t="str">
        <f>"770-994-1437"</f>
        <v>770-994-1437</v>
      </c>
      <c r="X109" s="2" t="s">
        <v>152</v>
      </c>
      <c r="Y109" s="4"/>
      <c r="AB109" s="2"/>
      <c r="AC109" s="2"/>
      <c r="AD109" s="2"/>
      <c r="AE109" s="2"/>
      <c r="AF109" s="2" t="s">
        <v>930</v>
      </c>
      <c r="AG109" s="2"/>
      <c r="AH109" s="2" t="s">
        <v>773</v>
      </c>
      <c r="AI109" s="3" t="s">
        <v>15</v>
      </c>
      <c r="AJ109" s="5"/>
      <c r="AK109" s="3" t="s">
        <v>1079</v>
      </c>
      <c r="AL109" s="2" t="s">
        <v>1092</v>
      </c>
      <c r="AN109"/>
      <c r="AO109" s="8"/>
      <c r="AP109" s="9"/>
    </row>
    <row r="110" spans="1:42" ht="26.4">
      <c r="A110" s="3" t="s">
        <v>153</v>
      </c>
      <c r="C110" s="5">
        <v>2008</v>
      </c>
      <c r="D110" s="5" t="s">
        <v>6</v>
      </c>
      <c r="E110" s="5" t="s">
        <v>1069</v>
      </c>
      <c r="F110" s="7">
        <v>33080</v>
      </c>
      <c r="G110" s="3" t="s">
        <v>155</v>
      </c>
      <c r="H110" s="3" t="s">
        <v>13</v>
      </c>
      <c r="I110" s="2" t="s">
        <v>154</v>
      </c>
      <c r="J110" s="5">
        <v>2012</v>
      </c>
      <c r="K110" s="3" t="s">
        <v>51</v>
      </c>
      <c r="L110" s="3" t="s">
        <v>156</v>
      </c>
      <c r="M110" s="3" t="s">
        <v>11</v>
      </c>
      <c r="N110" s="5" t="s">
        <v>12</v>
      </c>
      <c r="O110" s="3" t="str">
        <f>"30315"</f>
        <v>30315</v>
      </c>
      <c r="P110" s="3" t="s">
        <v>773</v>
      </c>
      <c r="Q110" s="3"/>
      <c r="R110" s="5"/>
      <c r="S110" s="3" t="str">
        <f>""</f>
        <v/>
      </c>
      <c r="T110" s="3" t="s">
        <v>157</v>
      </c>
      <c r="U110" s="18" t="str">
        <f>"404-622-9571"</f>
        <v>404-622-9571</v>
      </c>
      <c r="Y110" s="4"/>
      <c r="AB110" s="2"/>
      <c r="AC110" s="2"/>
      <c r="AD110" s="2"/>
      <c r="AE110" s="2"/>
      <c r="AF110" s="2"/>
      <c r="AG110" s="2"/>
      <c r="AH110" s="2" t="s">
        <v>773</v>
      </c>
      <c r="AI110" s="3" t="s">
        <v>15</v>
      </c>
      <c r="AJ110" s="5"/>
      <c r="AK110" s="3"/>
      <c r="AL110" s="3"/>
      <c r="AN110"/>
      <c r="AO110" s="8"/>
      <c r="AP110" s="9"/>
    </row>
    <row r="111" spans="1:42">
      <c r="A111" s="3" t="s">
        <v>158</v>
      </c>
      <c r="C111" s="5">
        <v>2008</v>
      </c>
      <c r="D111" s="5" t="s">
        <v>6</v>
      </c>
      <c r="F111" s="7">
        <v>33178</v>
      </c>
      <c r="G111" s="3" t="s">
        <v>161</v>
      </c>
      <c r="H111" s="3" t="s">
        <v>13</v>
      </c>
      <c r="I111" s="2" t="s">
        <v>159</v>
      </c>
      <c r="J111" s="5">
        <v>2012</v>
      </c>
      <c r="K111" s="3" t="s">
        <v>160</v>
      </c>
      <c r="L111" s="3" t="s">
        <v>162</v>
      </c>
      <c r="M111" s="3" t="s">
        <v>11</v>
      </c>
      <c r="N111" s="5" t="s">
        <v>12</v>
      </c>
      <c r="O111" s="3" t="str">
        <f>"30311"</f>
        <v>30311</v>
      </c>
      <c r="P111" s="3" t="s">
        <v>773</v>
      </c>
      <c r="Q111" s="3"/>
      <c r="R111" s="5"/>
      <c r="S111" s="3" t="str">
        <f>""</f>
        <v/>
      </c>
      <c r="T111" s="3" t="s">
        <v>163</v>
      </c>
      <c r="U111" s="18" t="str">
        <f>"404-758-5253"</f>
        <v>404-758-5253</v>
      </c>
      <c r="Y111" s="4"/>
      <c r="AB111" s="2"/>
      <c r="AC111" s="2"/>
      <c r="AD111" s="2"/>
      <c r="AE111" s="2"/>
      <c r="AF111" s="2"/>
      <c r="AG111" s="2"/>
      <c r="AH111" s="2" t="s">
        <v>773</v>
      </c>
      <c r="AI111" s="3" t="s">
        <v>57</v>
      </c>
      <c r="AJ111" s="5">
        <v>2010</v>
      </c>
      <c r="AK111" s="3"/>
      <c r="AL111" s="3"/>
      <c r="AN111"/>
      <c r="AO111" s="8"/>
      <c r="AP111" s="9"/>
    </row>
    <row r="112" spans="1:42">
      <c r="A112" s="3" t="s">
        <v>230</v>
      </c>
      <c r="C112" s="5">
        <v>2008</v>
      </c>
      <c r="D112" s="5" t="s">
        <v>6</v>
      </c>
      <c r="F112" s="7">
        <v>32820</v>
      </c>
      <c r="G112" s="3" t="s">
        <v>231</v>
      </c>
      <c r="H112" s="3" t="s">
        <v>207</v>
      </c>
      <c r="I112" s="2" t="s">
        <v>123</v>
      </c>
      <c r="J112" s="5">
        <v>2012</v>
      </c>
      <c r="K112" s="3" t="s">
        <v>160</v>
      </c>
      <c r="L112" s="3" t="s">
        <v>232</v>
      </c>
      <c r="M112" s="3" t="s">
        <v>233</v>
      </c>
      <c r="N112" s="5" t="s">
        <v>12</v>
      </c>
      <c r="O112" s="3" t="str">
        <f>"30034"</f>
        <v>30034</v>
      </c>
      <c r="P112" s="3" t="s">
        <v>773</v>
      </c>
      <c r="Q112" s="3"/>
      <c r="R112" s="5"/>
      <c r="S112" s="3" t="str">
        <f>""</f>
        <v/>
      </c>
      <c r="T112" s="3" t="s">
        <v>234</v>
      </c>
      <c r="U112" s="18" t="str">
        <f>"770-314-1789"</f>
        <v>770-314-1789</v>
      </c>
      <c r="Y112" s="4"/>
      <c r="AB112" s="2"/>
      <c r="AC112" s="2"/>
      <c r="AD112" s="2"/>
      <c r="AE112" s="2"/>
      <c r="AF112" s="2"/>
      <c r="AG112" s="2"/>
      <c r="AH112" s="2" t="s">
        <v>773</v>
      </c>
      <c r="AI112" s="3" t="s">
        <v>57</v>
      </c>
      <c r="AJ112" s="5">
        <v>2010</v>
      </c>
      <c r="AK112" s="3"/>
      <c r="AL112" s="3"/>
      <c r="AN112"/>
      <c r="AO112" s="8"/>
      <c r="AP112" s="9"/>
    </row>
    <row r="113" spans="1:42">
      <c r="A113" s="3" t="s">
        <v>250</v>
      </c>
      <c r="C113" s="5">
        <v>2008</v>
      </c>
      <c r="D113" s="5" t="s">
        <v>18</v>
      </c>
      <c r="F113" s="7">
        <v>32823</v>
      </c>
      <c r="G113" s="3" t="s">
        <v>52</v>
      </c>
      <c r="H113" s="3" t="s">
        <v>207</v>
      </c>
      <c r="I113" s="2" t="s">
        <v>7</v>
      </c>
      <c r="J113" s="5">
        <v>2012</v>
      </c>
      <c r="K113" s="3" t="s">
        <v>87</v>
      </c>
      <c r="L113" s="3" t="s">
        <v>251</v>
      </c>
      <c r="M113" s="3" t="s">
        <v>11</v>
      </c>
      <c r="N113" s="5" t="s">
        <v>12</v>
      </c>
      <c r="O113" s="3" t="str">
        <f>"30317"</f>
        <v>30317</v>
      </c>
      <c r="P113" s="3" t="s">
        <v>773</v>
      </c>
      <c r="Q113" s="3"/>
      <c r="R113" s="5"/>
      <c r="S113" s="3" t="str">
        <f>""</f>
        <v/>
      </c>
      <c r="T113" s="3" t="s">
        <v>252</v>
      </c>
      <c r="U113" s="18" t="str">
        <f>"404-378-2055"</f>
        <v>404-378-2055</v>
      </c>
      <c r="Y113" s="4"/>
      <c r="AB113" s="2"/>
      <c r="AC113" s="2"/>
      <c r="AD113" s="2"/>
      <c r="AE113" s="2"/>
      <c r="AF113" s="2"/>
      <c r="AG113" s="2"/>
      <c r="AH113" s="2" t="s">
        <v>773</v>
      </c>
      <c r="AI113" s="3" t="s">
        <v>57</v>
      </c>
      <c r="AJ113" s="5">
        <v>2009</v>
      </c>
      <c r="AK113" s="3"/>
      <c r="AL113" s="3"/>
      <c r="AN113"/>
      <c r="AO113" s="8"/>
      <c r="AP113" s="9"/>
    </row>
    <row r="114" spans="1:42" ht="396">
      <c r="A114" s="3" t="s">
        <v>253</v>
      </c>
      <c r="C114" s="5">
        <v>2008</v>
      </c>
      <c r="D114" s="5" t="s">
        <v>6</v>
      </c>
      <c r="F114" s="7">
        <v>32926</v>
      </c>
      <c r="G114" s="3" t="s">
        <v>256</v>
      </c>
      <c r="H114" s="3" t="s">
        <v>259</v>
      </c>
      <c r="I114" s="2" t="s">
        <v>254</v>
      </c>
      <c r="J114" s="5">
        <v>2012</v>
      </c>
      <c r="K114" s="3" t="s">
        <v>255</v>
      </c>
      <c r="L114" s="3" t="s">
        <v>257</v>
      </c>
      <c r="M114" s="3" t="s">
        <v>258</v>
      </c>
      <c r="N114" s="5" t="s">
        <v>12</v>
      </c>
      <c r="O114" s="3" t="str">
        <f>"31907"</f>
        <v>31907</v>
      </c>
      <c r="P114" s="3" t="s">
        <v>773</v>
      </c>
      <c r="Q114" s="3"/>
      <c r="R114" s="5"/>
      <c r="S114" s="3" t="str">
        <f>""</f>
        <v/>
      </c>
      <c r="T114" s="3" t="s">
        <v>260</v>
      </c>
      <c r="U114" s="18" t="str">
        <f>"706-536-8426"</f>
        <v>706-536-8426</v>
      </c>
      <c r="Y114" s="4"/>
      <c r="AB114" s="2" t="s">
        <v>773</v>
      </c>
      <c r="AC114" s="2"/>
      <c r="AD114" s="2"/>
      <c r="AE114" s="2"/>
      <c r="AF114" s="2"/>
      <c r="AG114" s="2"/>
      <c r="AH114" s="2" t="s">
        <v>261</v>
      </c>
      <c r="AI114" s="3" t="s">
        <v>57</v>
      </c>
      <c r="AJ114" s="5">
        <v>2010</v>
      </c>
      <c r="AK114" s="3"/>
      <c r="AL114" s="3"/>
      <c r="AN114"/>
      <c r="AO114" s="8"/>
      <c r="AP114" s="9"/>
    </row>
    <row r="115" spans="1:42" ht="26.4">
      <c r="A115" s="3" t="s">
        <v>343</v>
      </c>
      <c r="C115" s="5">
        <v>2008</v>
      </c>
      <c r="D115" s="5" t="s">
        <v>6</v>
      </c>
      <c r="E115" s="5" t="s">
        <v>1069</v>
      </c>
      <c r="F115" s="7">
        <v>32944</v>
      </c>
      <c r="G115" s="3" t="s">
        <v>346</v>
      </c>
      <c r="H115" s="3" t="s">
        <v>13</v>
      </c>
      <c r="I115" s="2" t="s">
        <v>344</v>
      </c>
      <c r="J115" s="5">
        <v>2012</v>
      </c>
      <c r="K115" s="3" t="s">
        <v>345</v>
      </c>
      <c r="L115" s="3" t="s">
        <v>347</v>
      </c>
      <c r="M115" s="3" t="s">
        <v>11</v>
      </c>
      <c r="N115" s="5" t="s">
        <v>12</v>
      </c>
      <c r="O115" s="3" t="str">
        <f>"30350-7120"</f>
        <v>30350-7120</v>
      </c>
      <c r="P115" s="3" t="s">
        <v>773</v>
      </c>
      <c r="Q115" s="3"/>
      <c r="R115" s="5"/>
      <c r="S115" s="3" t="str">
        <f>""</f>
        <v/>
      </c>
      <c r="T115" s="3" t="s">
        <v>348</v>
      </c>
      <c r="U115" s="18" t="str">
        <f>"678-437-7727"</f>
        <v>678-437-7727</v>
      </c>
      <c r="X115" s="2" t="s">
        <v>349</v>
      </c>
      <c r="Y115" s="4"/>
      <c r="AB115" s="2"/>
      <c r="AC115" s="2"/>
      <c r="AD115" s="2"/>
      <c r="AE115" s="2"/>
      <c r="AF115" s="2"/>
      <c r="AG115" s="2"/>
      <c r="AH115" s="2" t="s">
        <v>773</v>
      </c>
      <c r="AI115" s="3" t="s">
        <v>15</v>
      </c>
      <c r="AJ115" s="5"/>
      <c r="AK115" s="3"/>
      <c r="AL115" s="3"/>
      <c r="AN115"/>
      <c r="AO115" s="8"/>
      <c r="AP115" s="9"/>
    </row>
    <row r="116" spans="1:42">
      <c r="A116" s="3" t="s">
        <v>424</v>
      </c>
      <c r="C116" s="5">
        <v>2008</v>
      </c>
      <c r="D116" s="5" t="s">
        <v>18</v>
      </c>
      <c r="F116" s="7">
        <v>32812</v>
      </c>
      <c r="G116" s="3" t="s">
        <v>427</v>
      </c>
      <c r="H116" s="3" t="s">
        <v>430</v>
      </c>
      <c r="I116" s="2" t="s">
        <v>425</v>
      </c>
      <c r="J116" s="5">
        <v>2012</v>
      </c>
      <c r="K116" s="3" t="s">
        <v>426</v>
      </c>
      <c r="L116" s="3" t="s">
        <v>428</v>
      </c>
      <c r="M116" s="3" t="s">
        <v>429</v>
      </c>
      <c r="N116" s="5" t="s">
        <v>12</v>
      </c>
      <c r="O116" s="3" t="str">
        <f>"30016"</f>
        <v>30016</v>
      </c>
      <c r="P116" s="3" t="s">
        <v>773</v>
      </c>
      <c r="Q116" s="3"/>
      <c r="R116" s="5"/>
      <c r="S116" s="3" t="str">
        <f>""</f>
        <v/>
      </c>
      <c r="T116" s="3" t="s">
        <v>431</v>
      </c>
      <c r="U116" s="18" t="str">
        <f>"770-787-5718"</f>
        <v>770-787-5718</v>
      </c>
      <c r="Y116" s="4"/>
      <c r="AB116" s="2"/>
      <c r="AC116" s="2"/>
      <c r="AD116" s="2"/>
      <c r="AE116" s="2"/>
      <c r="AF116" s="2"/>
      <c r="AG116" s="2"/>
      <c r="AH116" s="2" t="s">
        <v>773</v>
      </c>
      <c r="AI116" s="3" t="s">
        <v>57</v>
      </c>
      <c r="AJ116" s="5">
        <v>2009</v>
      </c>
      <c r="AK116" s="3"/>
      <c r="AL116" s="3"/>
      <c r="AN116"/>
      <c r="AO116" s="8"/>
      <c r="AP116" s="9"/>
    </row>
    <row r="117" spans="1:42" ht="26.4">
      <c r="A117" s="3" t="s">
        <v>432</v>
      </c>
      <c r="C117" s="5">
        <v>2008</v>
      </c>
      <c r="D117" s="5" t="s">
        <v>18</v>
      </c>
      <c r="F117" s="7">
        <v>32798</v>
      </c>
      <c r="G117" s="3" t="s">
        <v>434</v>
      </c>
      <c r="H117" s="3" t="s">
        <v>13</v>
      </c>
      <c r="I117" s="2" t="s">
        <v>433</v>
      </c>
      <c r="J117" s="5">
        <v>2018</v>
      </c>
      <c r="K117" s="3" t="s">
        <v>116</v>
      </c>
      <c r="L117" s="3" t="s">
        <v>435</v>
      </c>
      <c r="M117" s="3" t="s">
        <v>11</v>
      </c>
      <c r="N117" s="5" t="s">
        <v>12</v>
      </c>
      <c r="O117" s="3" t="str">
        <f>"30032"</f>
        <v>30032</v>
      </c>
      <c r="P117" s="3" t="s">
        <v>773</v>
      </c>
      <c r="Q117" s="3"/>
      <c r="R117" s="5"/>
      <c r="S117" s="3" t="str">
        <f>""</f>
        <v/>
      </c>
      <c r="T117" s="3" t="s">
        <v>436</v>
      </c>
      <c r="U117" s="18" t="str">
        <f>"404-284-4087"</f>
        <v>404-284-4087</v>
      </c>
      <c r="Y117" s="4"/>
      <c r="AB117" s="2"/>
      <c r="AC117" s="2"/>
      <c r="AD117" s="2"/>
      <c r="AE117" s="2"/>
      <c r="AF117" s="2"/>
      <c r="AG117" s="2"/>
      <c r="AH117" s="2" t="s">
        <v>773</v>
      </c>
      <c r="AI117" s="3" t="s">
        <v>57</v>
      </c>
      <c r="AJ117" s="5">
        <v>2010</v>
      </c>
      <c r="AK117" s="3"/>
      <c r="AL117" s="3"/>
      <c r="AN117"/>
      <c r="AO117" s="8"/>
      <c r="AP117" s="9"/>
    </row>
    <row r="118" spans="1:42">
      <c r="A118" s="3" t="s">
        <v>447</v>
      </c>
      <c r="C118" s="5">
        <v>2008</v>
      </c>
      <c r="D118" s="5" t="s">
        <v>6</v>
      </c>
      <c r="F118" s="7">
        <v>32806</v>
      </c>
      <c r="G118" s="3" t="s">
        <v>269</v>
      </c>
      <c r="H118" s="3" t="s">
        <v>13</v>
      </c>
      <c r="I118" s="2" t="s">
        <v>448</v>
      </c>
      <c r="J118" s="5">
        <v>2012</v>
      </c>
      <c r="K118" s="3" t="s">
        <v>449</v>
      </c>
      <c r="L118" s="3" t="s">
        <v>450</v>
      </c>
      <c r="M118" s="3" t="s">
        <v>11</v>
      </c>
      <c r="N118" s="5" t="s">
        <v>12</v>
      </c>
      <c r="O118" s="3" t="str">
        <f>"30311"</f>
        <v>30311</v>
      </c>
      <c r="P118" s="3" t="s">
        <v>773</v>
      </c>
      <c r="Q118" s="3"/>
      <c r="R118" s="5"/>
      <c r="S118" s="3" t="str">
        <f>""</f>
        <v/>
      </c>
      <c r="T118" s="3" t="s">
        <v>451</v>
      </c>
      <c r="U118" s="18" t="str">
        <f>"404-254-4870"</f>
        <v>404-254-4870</v>
      </c>
      <c r="Y118" s="4"/>
      <c r="AB118" s="2"/>
      <c r="AC118" s="2"/>
      <c r="AD118" s="2"/>
      <c r="AE118" s="2"/>
      <c r="AF118" s="2"/>
      <c r="AG118" s="2"/>
      <c r="AH118" s="2" t="s">
        <v>773</v>
      </c>
      <c r="AI118" s="3" t="s">
        <v>57</v>
      </c>
      <c r="AJ118" s="5">
        <v>2009</v>
      </c>
      <c r="AK118" s="3"/>
      <c r="AL118" s="3"/>
      <c r="AN118"/>
      <c r="AO118" s="8"/>
      <c r="AP118" s="9"/>
    </row>
    <row r="119" spans="1:42">
      <c r="A119" s="3" t="s">
        <v>483</v>
      </c>
      <c r="C119" s="5">
        <v>2008</v>
      </c>
      <c r="D119" s="5" t="s">
        <v>6</v>
      </c>
      <c r="E119" s="5" t="s">
        <v>1069</v>
      </c>
      <c r="F119" s="7">
        <v>32957</v>
      </c>
      <c r="G119" s="3" t="s">
        <v>131</v>
      </c>
      <c r="H119" s="3" t="s">
        <v>487</v>
      </c>
      <c r="I119" s="2" t="s">
        <v>280</v>
      </c>
      <c r="J119" s="5">
        <v>2012</v>
      </c>
      <c r="K119" s="3" t="s">
        <v>484</v>
      </c>
      <c r="L119" s="3" t="s">
        <v>485</v>
      </c>
      <c r="M119" s="3" t="s">
        <v>486</v>
      </c>
      <c r="N119" s="5" t="s">
        <v>12</v>
      </c>
      <c r="O119" s="3" t="str">
        <f>"31707"</f>
        <v>31707</v>
      </c>
      <c r="P119" s="3" t="s">
        <v>773</v>
      </c>
      <c r="Q119" s="3"/>
      <c r="R119" s="5"/>
      <c r="S119" s="3" t="str">
        <f>""</f>
        <v/>
      </c>
      <c r="T119" s="3" t="s">
        <v>488</v>
      </c>
      <c r="U119" s="18" t="str">
        <f>"404-484-4166"</f>
        <v>404-484-4166</v>
      </c>
      <c r="Y119" s="4"/>
      <c r="AB119" s="2"/>
      <c r="AC119" s="2"/>
      <c r="AD119" s="2"/>
      <c r="AE119" s="2"/>
      <c r="AF119" s="2"/>
      <c r="AG119" s="2"/>
      <c r="AH119" s="2" t="s">
        <v>773</v>
      </c>
      <c r="AI119" s="3" t="s">
        <v>15</v>
      </c>
      <c r="AJ119" s="5"/>
      <c r="AK119" s="3"/>
      <c r="AL119" s="3"/>
      <c r="AN119"/>
      <c r="AO119" s="8"/>
      <c r="AP119" s="9"/>
    </row>
    <row r="120" spans="1:42">
      <c r="A120" s="3" t="s">
        <v>499</v>
      </c>
      <c r="C120" s="5">
        <v>2008</v>
      </c>
      <c r="D120" s="5" t="s">
        <v>6</v>
      </c>
      <c r="F120" s="7">
        <v>32782</v>
      </c>
      <c r="G120" s="3" t="s">
        <v>375</v>
      </c>
      <c r="H120" s="3" t="s">
        <v>13</v>
      </c>
      <c r="I120" s="2" t="s">
        <v>500</v>
      </c>
      <c r="J120" s="5">
        <v>2012</v>
      </c>
      <c r="K120" s="3" t="s">
        <v>501</v>
      </c>
      <c r="L120" s="3" t="s">
        <v>502</v>
      </c>
      <c r="M120" s="3" t="s">
        <v>11</v>
      </c>
      <c r="N120" s="5" t="s">
        <v>12</v>
      </c>
      <c r="O120" s="3" t="str">
        <f>"30310"</f>
        <v>30310</v>
      </c>
      <c r="P120" s="3" t="s">
        <v>773</v>
      </c>
      <c r="Q120" s="3"/>
      <c r="R120" s="5"/>
      <c r="S120" s="3" t="str">
        <f>""</f>
        <v/>
      </c>
      <c r="T120" s="3" t="s">
        <v>503</v>
      </c>
      <c r="U120" s="18" t="str">
        <f>"404-758-2017"</f>
        <v>404-758-2017</v>
      </c>
      <c r="Y120" s="4"/>
      <c r="AB120" s="2"/>
      <c r="AC120" s="2"/>
      <c r="AD120" s="2"/>
      <c r="AE120" s="2"/>
      <c r="AF120" s="2"/>
      <c r="AG120" s="2"/>
      <c r="AH120" s="2" t="s">
        <v>773</v>
      </c>
      <c r="AI120" s="3" t="s">
        <v>57</v>
      </c>
      <c r="AJ120" s="5">
        <v>2009</v>
      </c>
      <c r="AK120" s="3"/>
      <c r="AL120" s="3"/>
      <c r="AN120"/>
      <c r="AO120" s="8"/>
      <c r="AP120" s="9"/>
    </row>
    <row r="121" spans="1:42">
      <c r="A121" s="3" t="s">
        <v>526</v>
      </c>
      <c r="C121" s="5">
        <v>2008</v>
      </c>
      <c r="D121" s="5" t="s">
        <v>18</v>
      </c>
      <c r="F121" s="7">
        <v>33164</v>
      </c>
      <c r="G121" s="3" t="s">
        <v>269</v>
      </c>
      <c r="H121" s="3" t="s">
        <v>13</v>
      </c>
      <c r="I121" s="2" t="s">
        <v>527</v>
      </c>
      <c r="J121" s="5">
        <v>2012</v>
      </c>
      <c r="K121" s="3" t="s">
        <v>87</v>
      </c>
      <c r="L121" s="3" t="s">
        <v>528</v>
      </c>
      <c r="M121" s="3" t="s">
        <v>11</v>
      </c>
      <c r="N121" s="5" t="s">
        <v>12</v>
      </c>
      <c r="O121" s="3" t="str">
        <f>"30311"</f>
        <v>30311</v>
      </c>
      <c r="P121" s="3" t="s">
        <v>773</v>
      </c>
      <c r="Q121" s="3"/>
      <c r="R121" s="5"/>
      <c r="S121" s="3" t="str">
        <f>""</f>
        <v/>
      </c>
      <c r="T121" s="3" t="s">
        <v>529</v>
      </c>
      <c r="U121" s="18" t="str">
        <f>"404-305-0215"</f>
        <v>404-305-0215</v>
      </c>
      <c r="Y121" s="4"/>
      <c r="AB121" s="2"/>
      <c r="AC121" s="2"/>
      <c r="AD121" s="2"/>
      <c r="AE121" s="2"/>
      <c r="AF121" s="2"/>
      <c r="AG121" s="2"/>
      <c r="AH121" s="2" t="s">
        <v>773</v>
      </c>
      <c r="AI121" s="3" t="s">
        <v>57</v>
      </c>
      <c r="AJ121" s="5">
        <v>2009</v>
      </c>
      <c r="AK121" s="3"/>
      <c r="AL121" s="3"/>
      <c r="AN121"/>
      <c r="AO121" s="8"/>
      <c r="AP121" s="9"/>
    </row>
    <row r="122" spans="1:42" ht="41.4">
      <c r="A122" s="3" t="s">
        <v>537</v>
      </c>
      <c r="C122" s="5">
        <v>2008</v>
      </c>
      <c r="D122" s="5" t="s">
        <v>18</v>
      </c>
      <c r="E122" s="5" t="s">
        <v>1073</v>
      </c>
      <c r="F122" s="7">
        <v>32806</v>
      </c>
      <c r="G122" s="3" t="s">
        <v>513</v>
      </c>
      <c r="H122" s="3" t="s">
        <v>543</v>
      </c>
      <c r="I122" s="2" t="s">
        <v>538</v>
      </c>
      <c r="J122" s="5">
        <v>2014</v>
      </c>
      <c r="K122" s="3" t="s">
        <v>539</v>
      </c>
      <c r="L122" s="3" t="s">
        <v>540</v>
      </c>
      <c r="M122" s="3" t="s">
        <v>541</v>
      </c>
      <c r="N122" s="5" t="s">
        <v>542</v>
      </c>
      <c r="O122" s="3" t="str">
        <f>"20910-3049"</f>
        <v>20910-3049</v>
      </c>
      <c r="P122" s="3" t="s">
        <v>773</v>
      </c>
      <c r="Q122" s="3"/>
      <c r="R122" s="5"/>
      <c r="S122" s="3" t="str">
        <f>""</f>
        <v/>
      </c>
      <c r="T122" s="3" t="s">
        <v>544</v>
      </c>
      <c r="U122" s="18" t="str">
        <f>"+1 202-840-1303"</f>
        <v>+1 202-840-1303</v>
      </c>
      <c r="X122" s="2" t="s">
        <v>545</v>
      </c>
      <c r="Y122" s="4">
        <v>9</v>
      </c>
      <c r="AB122" s="2"/>
      <c r="AC122" s="2"/>
      <c r="AD122" s="2"/>
      <c r="AE122" s="2"/>
      <c r="AF122" s="2" t="s">
        <v>930</v>
      </c>
      <c r="AG122" s="2"/>
      <c r="AH122" s="2" t="s">
        <v>773</v>
      </c>
      <c r="AI122" s="3" t="s">
        <v>15</v>
      </c>
      <c r="AJ122" s="5"/>
      <c r="AK122" s="3" t="s">
        <v>1080</v>
      </c>
      <c r="AL122" s="3" t="s">
        <v>1093</v>
      </c>
      <c r="AM122" s="54" t="s">
        <v>1084</v>
      </c>
      <c r="AN122"/>
      <c r="AO122" s="8"/>
      <c r="AP122" s="9"/>
    </row>
    <row r="123" spans="1:42">
      <c r="A123" s="3" t="s">
        <v>762</v>
      </c>
      <c r="C123" s="5">
        <v>2008</v>
      </c>
      <c r="D123" s="5" t="s">
        <v>6</v>
      </c>
      <c r="E123" s="5" t="s">
        <v>1069</v>
      </c>
      <c r="F123" s="7">
        <v>32980</v>
      </c>
      <c r="G123" s="3" t="s">
        <v>765</v>
      </c>
      <c r="H123" s="3" t="s">
        <v>746</v>
      </c>
      <c r="I123" s="2" t="s">
        <v>763</v>
      </c>
      <c r="J123" s="5">
        <v>2012</v>
      </c>
      <c r="K123" s="3" t="s">
        <v>764</v>
      </c>
      <c r="L123" s="3" t="s">
        <v>766</v>
      </c>
      <c r="M123" s="3" t="s">
        <v>767</v>
      </c>
      <c r="N123" s="5" t="s">
        <v>12</v>
      </c>
      <c r="O123" s="3" t="str">
        <f>"31602"</f>
        <v>31602</v>
      </c>
      <c r="P123" s="3" t="s">
        <v>773</v>
      </c>
      <c r="Q123" s="3"/>
      <c r="R123" s="5"/>
      <c r="S123" s="3" t="str">
        <f>""</f>
        <v/>
      </c>
      <c r="T123" s="3" t="s">
        <v>768</v>
      </c>
      <c r="U123" s="18" t="str">
        <f>"229-418-2405"</f>
        <v>229-418-2405</v>
      </c>
      <c r="Y123" s="4"/>
      <c r="AB123" s="2"/>
      <c r="AC123" s="2"/>
      <c r="AD123" s="2"/>
      <c r="AE123" s="2"/>
      <c r="AF123" s="2"/>
      <c r="AG123" s="2"/>
      <c r="AH123" s="2" t="s">
        <v>773</v>
      </c>
      <c r="AI123" s="3" t="s">
        <v>15</v>
      </c>
      <c r="AJ123" s="5"/>
      <c r="AK123" s="3"/>
      <c r="AL123" s="3"/>
      <c r="AN123"/>
      <c r="AO123" s="8"/>
      <c r="AP123" s="9"/>
    </row>
    <row r="124" spans="1:42">
      <c r="A124" s="3" t="s">
        <v>68</v>
      </c>
      <c r="C124" s="5">
        <v>2007</v>
      </c>
      <c r="D124" s="5" t="s">
        <v>6</v>
      </c>
      <c r="F124" s="7">
        <v>32577</v>
      </c>
      <c r="G124" s="3" t="s">
        <v>71</v>
      </c>
      <c r="H124" s="3" t="s">
        <v>13</v>
      </c>
      <c r="I124" s="2" t="s">
        <v>69</v>
      </c>
      <c r="J124" s="5">
        <v>2011</v>
      </c>
      <c r="K124" s="3" t="s">
        <v>70</v>
      </c>
      <c r="L124" s="3" t="s">
        <v>72</v>
      </c>
      <c r="M124" s="3" t="s">
        <v>73</v>
      </c>
      <c r="N124" s="5" t="s">
        <v>12</v>
      </c>
      <c r="O124" s="3" t="str">
        <f>"30291"</f>
        <v>30291</v>
      </c>
      <c r="P124" s="3" t="s">
        <v>773</v>
      </c>
      <c r="Q124" s="3"/>
      <c r="R124" s="5"/>
      <c r="S124" s="3" t="str">
        <f>""</f>
        <v/>
      </c>
      <c r="T124" s="3" t="s">
        <v>74</v>
      </c>
      <c r="U124" s="18" t="str">
        <f>"678-972-9496"</f>
        <v>678-972-9496</v>
      </c>
      <c r="Y124" s="4"/>
      <c r="AB124" s="2"/>
      <c r="AC124" s="2"/>
      <c r="AD124" s="2"/>
      <c r="AE124" s="2"/>
      <c r="AF124" s="2"/>
      <c r="AG124" s="2"/>
      <c r="AH124" s="2" t="s">
        <v>773</v>
      </c>
      <c r="AI124" s="3" t="s">
        <v>57</v>
      </c>
      <c r="AJ124" s="5">
        <v>2009</v>
      </c>
      <c r="AK124" s="3"/>
      <c r="AL124" s="3"/>
      <c r="AN124"/>
      <c r="AO124" s="8"/>
      <c r="AP124" s="9"/>
    </row>
    <row r="125" spans="1:42">
      <c r="A125" s="3" t="s">
        <v>373</v>
      </c>
      <c r="C125" s="5">
        <v>2007</v>
      </c>
      <c r="D125" s="5" t="s">
        <v>6</v>
      </c>
      <c r="F125" s="7">
        <v>32753</v>
      </c>
      <c r="G125" s="3" t="s">
        <v>375</v>
      </c>
      <c r="H125" s="3" t="s">
        <v>13</v>
      </c>
      <c r="I125" s="2" t="s">
        <v>374</v>
      </c>
      <c r="J125" s="5">
        <v>2009</v>
      </c>
      <c r="K125" s="3" t="s">
        <v>76</v>
      </c>
      <c r="L125" s="3" t="s">
        <v>376</v>
      </c>
      <c r="M125" s="3" t="s">
        <v>11</v>
      </c>
      <c r="N125" s="5" t="s">
        <v>12</v>
      </c>
      <c r="O125" s="3" t="str">
        <f>"30331"</f>
        <v>30331</v>
      </c>
      <c r="P125" s="3" t="s">
        <v>773</v>
      </c>
      <c r="Q125" s="3"/>
      <c r="R125" s="5"/>
      <c r="S125" s="3" t="str">
        <f>""</f>
        <v/>
      </c>
      <c r="T125" s="3" t="s">
        <v>377</v>
      </c>
      <c r="U125" s="18" t="str">
        <f>"404-384-5271"</f>
        <v>404-384-5271</v>
      </c>
      <c r="Y125" s="4"/>
      <c r="AB125" s="2"/>
      <c r="AC125" s="2"/>
      <c r="AD125" s="2"/>
      <c r="AE125" s="2"/>
      <c r="AF125" s="2"/>
      <c r="AG125" s="2"/>
      <c r="AH125" s="2" t="s">
        <v>773</v>
      </c>
      <c r="AI125" s="3" t="s">
        <v>57</v>
      </c>
      <c r="AJ125" s="5">
        <v>2008</v>
      </c>
      <c r="AK125" s="3"/>
      <c r="AL125" s="3"/>
      <c r="AN125"/>
      <c r="AO125" s="8"/>
      <c r="AP125" s="9"/>
    </row>
    <row r="126" spans="1:42">
      <c r="A126" s="3" t="s">
        <v>452</v>
      </c>
      <c r="C126" s="5">
        <v>2007</v>
      </c>
      <c r="D126" s="5" t="s">
        <v>6</v>
      </c>
      <c r="F126" s="7">
        <v>32568</v>
      </c>
      <c r="G126" s="3" t="s">
        <v>427</v>
      </c>
      <c r="H126" s="3" t="s">
        <v>430</v>
      </c>
      <c r="I126" s="2" t="s">
        <v>453</v>
      </c>
      <c r="J126" s="5">
        <v>2009</v>
      </c>
      <c r="K126" s="3" t="s">
        <v>160</v>
      </c>
      <c r="L126" s="3" t="s">
        <v>454</v>
      </c>
      <c r="M126" s="3" t="s">
        <v>429</v>
      </c>
      <c r="N126" s="5" t="s">
        <v>12</v>
      </c>
      <c r="O126" s="3" t="str">
        <f>"30016"</f>
        <v>30016</v>
      </c>
      <c r="P126" s="3" t="s">
        <v>773</v>
      </c>
      <c r="Q126" s="3"/>
      <c r="R126" s="5"/>
      <c r="S126" s="3" t="str">
        <f>""</f>
        <v/>
      </c>
      <c r="T126" s="3" t="s">
        <v>455</v>
      </c>
      <c r="U126" s="18" t="str">
        <f>"770-728-0240"</f>
        <v>770-728-0240</v>
      </c>
      <c r="Y126" s="4"/>
      <c r="AB126" s="2"/>
      <c r="AC126" s="2"/>
      <c r="AD126" s="2"/>
      <c r="AE126" s="2"/>
      <c r="AF126" s="2"/>
      <c r="AG126" s="2"/>
      <c r="AH126" s="2" t="s">
        <v>773</v>
      </c>
      <c r="AI126" s="3" t="s">
        <v>57</v>
      </c>
      <c r="AJ126" s="5">
        <v>2008</v>
      </c>
      <c r="AK126" s="3"/>
      <c r="AL126" s="3"/>
      <c r="AN126"/>
      <c r="AO126" s="8"/>
      <c r="AP126" s="9"/>
    </row>
    <row r="127" spans="1:42">
      <c r="A127" s="3" t="s">
        <v>473</v>
      </c>
      <c r="C127" s="5">
        <v>2007</v>
      </c>
      <c r="D127" s="5" t="s">
        <v>18</v>
      </c>
      <c r="E127" s="5" t="s">
        <v>1069</v>
      </c>
      <c r="F127" s="7">
        <v>33126</v>
      </c>
      <c r="G127" s="3" t="s">
        <v>71</v>
      </c>
      <c r="H127" s="3" t="s">
        <v>25</v>
      </c>
      <c r="I127" s="2" t="s">
        <v>221</v>
      </c>
      <c r="J127" s="5">
        <v>2012</v>
      </c>
      <c r="K127" s="3" t="s">
        <v>76</v>
      </c>
      <c r="L127" s="3" t="s">
        <v>474</v>
      </c>
      <c r="M127" s="3" t="s">
        <v>475</v>
      </c>
      <c r="N127" s="5" t="s">
        <v>12</v>
      </c>
      <c r="O127" s="3" t="str">
        <f>"30260"</f>
        <v>30260</v>
      </c>
      <c r="P127" s="3" t="s">
        <v>773</v>
      </c>
      <c r="Q127" s="3"/>
      <c r="R127" s="5"/>
      <c r="S127" s="3" t="str">
        <f>""</f>
        <v/>
      </c>
      <c r="T127" s="3" t="s">
        <v>476</v>
      </c>
      <c r="U127" s="18" t="str">
        <f>""</f>
        <v/>
      </c>
      <c r="X127" s="2" t="s">
        <v>477</v>
      </c>
      <c r="Y127" s="4"/>
      <c r="AB127" s="2"/>
      <c r="AC127" s="2"/>
      <c r="AD127" s="2"/>
      <c r="AE127" s="2"/>
      <c r="AF127" s="2"/>
      <c r="AG127" s="2"/>
      <c r="AH127" s="2" t="s">
        <v>773</v>
      </c>
      <c r="AI127" s="3" t="s">
        <v>15</v>
      </c>
      <c r="AJ127" s="5"/>
      <c r="AK127" s="3"/>
      <c r="AL127" s="3"/>
      <c r="AN127"/>
      <c r="AO127" s="8"/>
      <c r="AP127" s="9"/>
    </row>
    <row r="128" spans="1:42">
      <c r="A128" s="3" t="s">
        <v>511</v>
      </c>
      <c r="C128" s="5">
        <v>2007</v>
      </c>
      <c r="D128" s="5" t="s">
        <v>6</v>
      </c>
      <c r="E128" s="5" t="s">
        <v>1071</v>
      </c>
      <c r="F128" s="7">
        <v>32676</v>
      </c>
      <c r="G128" s="3" t="s">
        <v>513</v>
      </c>
      <c r="H128" s="3" t="s">
        <v>517</v>
      </c>
      <c r="I128" s="2" t="s">
        <v>512</v>
      </c>
      <c r="J128" s="5">
        <v>2011</v>
      </c>
      <c r="K128" s="3" t="s">
        <v>255</v>
      </c>
      <c r="L128" s="3" t="s">
        <v>514</v>
      </c>
      <c r="M128" s="3" t="s">
        <v>515</v>
      </c>
      <c r="N128" s="5" t="s">
        <v>516</v>
      </c>
      <c r="O128" s="3" t="str">
        <f>"48210"</f>
        <v>48210</v>
      </c>
      <c r="P128" s="3" t="s">
        <v>773</v>
      </c>
      <c r="Q128" s="3"/>
      <c r="R128" s="5"/>
      <c r="S128" s="3" t="str">
        <f>""</f>
        <v/>
      </c>
      <c r="T128" s="3" t="s">
        <v>518</v>
      </c>
      <c r="U128" s="18" t="str">
        <f>"313-285-9159"</f>
        <v>313-285-9159</v>
      </c>
      <c r="X128" s="2" t="s">
        <v>519</v>
      </c>
      <c r="Y128" s="4"/>
      <c r="AB128" s="2"/>
      <c r="AC128" s="2"/>
      <c r="AD128" s="2"/>
      <c r="AE128" s="2"/>
      <c r="AF128" s="2"/>
      <c r="AG128" s="2"/>
      <c r="AH128" s="2" t="s">
        <v>773</v>
      </c>
      <c r="AI128" s="3" t="s">
        <v>15</v>
      </c>
      <c r="AJ128" s="5"/>
      <c r="AK128" s="3"/>
      <c r="AL128" s="3"/>
      <c r="AN128"/>
      <c r="AO128" s="8"/>
      <c r="AP128" s="9"/>
    </row>
    <row r="129" spans="1:45">
      <c r="A129" s="3" t="s">
        <v>520</v>
      </c>
      <c r="C129" s="5">
        <v>2007</v>
      </c>
      <c r="D129" s="5" t="s">
        <v>6</v>
      </c>
      <c r="E129" s="5" t="s">
        <v>1069</v>
      </c>
      <c r="F129" s="7">
        <v>32073</v>
      </c>
      <c r="G129" s="3" t="s">
        <v>269</v>
      </c>
      <c r="H129" s="3" t="s">
        <v>524</v>
      </c>
      <c r="I129" s="2" t="s">
        <v>521</v>
      </c>
      <c r="J129" s="5">
        <v>2010</v>
      </c>
      <c r="K129" s="3" t="s">
        <v>522</v>
      </c>
      <c r="L129" s="3" t="s">
        <v>523</v>
      </c>
      <c r="M129" s="3" t="s">
        <v>11</v>
      </c>
      <c r="N129" s="5" t="s">
        <v>12</v>
      </c>
      <c r="O129" s="3" t="str">
        <f>"30311"</f>
        <v>30311</v>
      </c>
      <c r="P129" s="3" t="s">
        <v>773</v>
      </c>
      <c r="Q129" s="3"/>
      <c r="R129" s="5"/>
      <c r="S129" s="3" t="str">
        <f>""</f>
        <v/>
      </c>
      <c r="T129" s="3" t="s">
        <v>525</v>
      </c>
      <c r="U129" s="18" t="str">
        <f>"404-305-0215"</f>
        <v>404-305-0215</v>
      </c>
      <c r="Y129" s="4"/>
      <c r="AB129" s="2"/>
      <c r="AC129" s="2"/>
      <c r="AD129" s="2"/>
      <c r="AE129" s="2"/>
      <c r="AF129" s="2"/>
      <c r="AG129" s="2"/>
      <c r="AH129" s="2" t="s">
        <v>773</v>
      </c>
      <c r="AI129" s="3" t="s">
        <v>15</v>
      </c>
      <c r="AJ129" s="5"/>
      <c r="AK129" s="3"/>
      <c r="AL129" s="3"/>
      <c r="AN129"/>
      <c r="AO129" s="8"/>
      <c r="AP129" s="9"/>
    </row>
    <row r="130" spans="1:45">
      <c r="A130" s="3" t="s">
        <v>554</v>
      </c>
      <c r="C130" s="5">
        <v>2007</v>
      </c>
      <c r="D130" s="5" t="s">
        <v>6</v>
      </c>
      <c r="F130" s="7">
        <v>32511</v>
      </c>
      <c r="G130" s="3" t="s">
        <v>556</v>
      </c>
      <c r="H130" s="3" t="s">
        <v>430</v>
      </c>
      <c r="I130" s="2" t="s">
        <v>555</v>
      </c>
      <c r="J130" s="5">
        <v>2011</v>
      </c>
      <c r="K130" s="3" t="s">
        <v>76</v>
      </c>
      <c r="L130" s="3" t="s">
        <v>773</v>
      </c>
      <c r="M130" s="3"/>
      <c r="N130" s="5"/>
      <c r="O130" s="3" t="str">
        <f>""</f>
        <v/>
      </c>
      <c r="P130" s="3" t="s">
        <v>773</v>
      </c>
      <c r="Q130" s="3"/>
      <c r="R130" s="5"/>
      <c r="S130" s="3" t="str">
        <f>""</f>
        <v/>
      </c>
      <c r="T130" s="3" t="s">
        <v>557</v>
      </c>
      <c r="U130" s="18" t="str">
        <f>"770-786-7058"</f>
        <v>770-786-7058</v>
      </c>
      <c r="Y130" s="4"/>
      <c r="AB130" s="2"/>
      <c r="AC130" s="2"/>
      <c r="AD130" s="2"/>
      <c r="AE130" s="2"/>
      <c r="AF130" s="2"/>
      <c r="AG130" s="2"/>
      <c r="AH130" s="2" t="s">
        <v>773</v>
      </c>
      <c r="AI130" s="3" t="s">
        <v>57</v>
      </c>
      <c r="AJ130" s="5">
        <v>2009</v>
      </c>
      <c r="AK130" s="3"/>
      <c r="AL130" s="3"/>
      <c r="AN130"/>
      <c r="AO130" s="8"/>
      <c r="AP130" s="9"/>
    </row>
    <row r="131" spans="1:45">
      <c r="A131" s="3" t="s">
        <v>694</v>
      </c>
      <c r="C131" s="5">
        <v>2007</v>
      </c>
      <c r="D131" s="5" t="s">
        <v>18</v>
      </c>
      <c r="F131" s="7">
        <v>32605</v>
      </c>
      <c r="G131" s="3" t="s">
        <v>697</v>
      </c>
      <c r="H131" s="3" t="s">
        <v>843</v>
      </c>
      <c r="I131" s="2" t="s">
        <v>695</v>
      </c>
      <c r="J131" s="5">
        <v>2011</v>
      </c>
      <c r="K131" s="3" t="s">
        <v>696</v>
      </c>
      <c r="L131" s="3" t="s">
        <v>773</v>
      </c>
      <c r="M131" s="3"/>
      <c r="N131" s="5"/>
      <c r="O131" s="3" t="str">
        <f>""</f>
        <v/>
      </c>
      <c r="P131" s="3" t="s">
        <v>773</v>
      </c>
      <c r="Q131" s="3"/>
      <c r="R131" s="5"/>
      <c r="S131" s="3" t="str">
        <f>""</f>
        <v/>
      </c>
      <c r="U131" s="18" t="str">
        <f>"678-754-0630"</f>
        <v>678-754-0630</v>
      </c>
      <c r="Y131" s="4"/>
      <c r="AB131" s="2"/>
      <c r="AC131" s="2"/>
      <c r="AD131" s="2"/>
      <c r="AE131" s="2"/>
      <c r="AF131" s="2"/>
      <c r="AG131" s="2"/>
      <c r="AH131" s="2" t="s">
        <v>773</v>
      </c>
      <c r="AI131" s="3" t="s">
        <v>57</v>
      </c>
      <c r="AJ131" s="5">
        <v>2008</v>
      </c>
      <c r="AK131" s="3"/>
      <c r="AL131" s="3"/>
      <c r="AN131"/>
      <c r="AO131" s="8"/>
      <c r="AP131" s="9"/>
    </row>
    <row r="132" spans="1:45" ht="124.2">
      <c r="A132" s="3" t="s">
        <v>743</v>
      </c>
      <c r="C132" s="5">
        <v>2007</v>
      </c>
      <c r="D132" s="5" t="s">
        <v>6</v>
      </c>
      <c r="E132" s="5" t="s">
        <v>1069</v>
      </c>
      <c r="F132" s="7">
        <v>32266</v>
      </c>
      <c r="G132" s="3" t="s">
        <v>647</v>
      </c>
      <c r="H132" s="3" t="s">
        <v>746</v>
      </c>
      <c r="I132" s="2" t="s">
        <v>159</v>
      </c>
      <c r="J132" s="5">
        <v>2020</v>
      </c>
      <c r="K132" s="3" t="s">
        <v>51</v>
      </c>
      <c r="L132" s="3" t="s">
        <v>744</v>
      </c>
      <c r="M132" s="3" t="s">
        <v>745</v>
      </c>
      <c r="N132" s="5" t="s">
        <v>12</v>
      </c>
      <c r="O132" s="3" t="str">
        <f>"30340"</f>
        <v>30340</v>
      </c>
      <c r="P132" s="3" t="s">
        <v>773</v>
      </c>
      <c r="Q132" s="3"/>
      <c r="R132" s="5"/>
      <c r="S132" s="3" t="str">
        <f>""</f>
        <v/>
      </c>
      <c r="T132" s="3" t="s">
        <v>747</v>
      </c>
      <c r="U132" s="18" t="str">
        <f>"404-292-9540"</f>
        <v>404-292-9540</v>
      </c>
      <c r="Y132" s="4"/>
      <c r="AB132" s="2"/>
      <c r="AC132" s="2"/>
      <c r="AD132" s="2"/>
      <c r="AE132" s="2"/>
      <c r="AF132" s="2" t="s">
        <v>930</v>
      </c>
      <c r="AG132" s="2"/>
      <c r="AH132" s="2" t="s">
        <v>773</v>
      </c>
      <c r="AI132" s="3" t="s">
        <v>15</v>
      </c>
      <c r="AJ132" s="5"/>
      <c r="AK132" s="3" t="s">
        <v>1079</v>
      </c>
      <c r="AL132" s="3" t="s">
        <v>1094</v>
      </c>
      <c r="AM132" s="1" t="s">
        <v>1090</v>
      </c>
      <c r="AN132"/>
      <c r="AO132" s="8"/>
      <c r="AP132" s="9"/>
    </row>
    <row r="133" spans="1:45">
      <c r="A133" s="3" t="s">
        <v>757</v>
      </c>
      <c r="C133" s="5">
        <v>2007</v>
      </c>
      <c r="D133" s="5" t="s">
        <v>6</v>
      </c>
      <c r="F133" s="7">
        <v>32478</v>
      </c>
      <c r="G133" s="3" t="s">
        <v>387</v>
      </c>
      <c r="H133" s="3" t="s">
        <v>207</v>
      </c>
      <c r="I133" s="2" t="s">
        <v>758</v>
      </c>
      <c r="J133" s="5">
        <v>2011</v>
      </c>
      <c r="K133" s="3" t="s">
        <v>759</v>
      </c>
      <c r="L133" s="3" t="s">
        <v>760</v>
      </c>
      <c r="M133" s="3" t="s">
        <v>233</v>
      </c>
      <c r="N133" s="5" t="s">
        <v>12</v>
      </c>
      <c r="O133" s="3" t="str">
        <f>"30032"</f>
        <v>30032</v>
      </c>
      <c r="P133" s="3" t="s">
        <v>773</v>
      </c>
      <c r="Q133" s="3"/>
      <c r="R133" s="5"/>
      <c r="S133" s="3" t="str">
        <f>""</f>
        <v/>
      </c>
      <c r="T133" s="3" t="s">
        <v>761</v>
      </c>
      <c r="U133" s="18" t="str">
        <f>"404-371-1244"</f>
        <v>404-371-1244</v>
      </c>
      <c r="Y133" s="4"/>
      <c r="AB133" s="2"/>
      <c r="AC133" s="2"/>
      <c r="AD133" s="2"/>
      <c r="AE133" s="2"/>
      <c r="AF133" s="2"/>
      <c r="AG133" s="2"/>
      <c r="AH133" s="2" t="s">
        <v>773</v>
      </c>
      <c r="AI133" s="3" t="s">
        <v>57</v>
      </c>
      <c r="AJ133" s="5">
        <v>2008</v>
      </c>
      <c r="AK133" s="3"/>
      <c r="AL133" s="3"/>
      <c r="AN133"/>
      <c r="AO133" s="8"/>
      <c r="AP133" s="9"/>
    </row>
    <row r="134" spans="1:45">
      <c r="A134" s="3" t="s">
        <v>268</v>
      </c>
      <c r="C134" s="5">
        <v>2006</v>
      </c>
      <c r="D134" s="5" t="s">
        <v>6</v>
      </c>
      <c r="E134" s="5" t="s">
        <v>1069</v>
      </c>
      <c r="F134" s="7">
        <v>32129</v>
      </c>
      <c r="G134" s="3" t="s">
        <v>269</v>
      </c>
      <c r="H134" s="3" t="s">
        <v>13</v>
      </c>
      <c r="I134" s="2" t="s">
        <v>69</v>
      </c>
      <c r="J134" s="5">
        <v>2012</v>
      </c>
      <c r="K134" s="3" t="s">
        <v>107</v>
      </c>
      <c r="L134" s="3" t="s">
        <v>270</v>
      </c>
      <c r="M134" s="3" t="s">
        <v>271</v>
      </c>
      <c r="N134" s="5" t="s">
        <v>12</v>
      </c>
      <c r="O134" s="3" t="str">
        <f>"30067"</f>
        <v>30067</v>
      </c>
      <c r="P134" s="3" t="s">
        <v>773</v>
      </c>
      <c r="Q134" s="3"/>
      <c r="R134" s="5"/>
      <c r="S134" s="3" t="str">
        <f>""</f>
        <v/>
      </c>
      <c r="T134" s="3" t="s">
        <v>272</v>
      </c>
      <c r="U134" s="18" t="str">
        <f>"678-895-2574"</f>
        <v>678-895-2574</v>
      </c>
      <c r="X134" s="2" t="s">
        <v>273</v>
      </c>
      <c r="Y134" s="4"/>
      <c r="AB134" s="2"/>
      <c r="AC134" s="2"/>
      <c r="AD134" s="2"/>
      <c r="AE134" s="2"/>
      <c r="AF134" s="2"/>
      <c r="AG134" s="2"/>
      <c r="AH134" s="2" t="s">
        <v>773</v>
      </c>
      <c r="AI134" s="3" t="s">
        <v>15</v>
      </c>
      <c r="AJ134" s="5"/>
      <c r="AK134" s="3" t="s">
        <v>1079</v>
      </c>
      <c r="AL134" s="3" t="s">
        <v>1095</v>
      </c>
      <c r="AM134" s="5" t="s">
        <v>1096</v>
      </c>
      <c r="AN134"/>
      <c r="AO134" s="8"/>
      <c r="AP134" s="9"/>
      <c r="AR134" s="1"/>
      <c r="AS134" s="1"/>
    </row>
    <row r="135" spans="1:45">
      <c r="A135" s="3" t="s">
        <v>489</v>
      </c>
      <c r="C135" s="5">
        <v>2006</v>
      </c>
      <c r="D135" s="5" t="s">
        <v>18</v>
      </c>
      <c r="F135" s="7">
        <v>32033</v>
      </c>
      <c r="G135" s="3" t="s">
        <v>491</v>
      </c>
      <c r="H135" s="3" t="s">
        <v>207</v>
      </c>
      <c r="I135" s="2" t="s">
        <v>490</v>
      </c>
      <c r="J135" s="5">
        <v>2010</v>
      </c>
      <c r="K135" s="3" t="s">
        <v>116</v>
      </c>
      <c r="L135" s="3" t="s">
        <v>492</v>
      </c>
      <c r="M135" s="3" t="s">
        <v>206</v>
      </c>
      <c r="N135" s="5" t="s">
        <v>12</v>
      </c>
      <c r="O135" s="3" t="str">
        <f>"30088"</f>
        <v>30088</v>
      </c>
      <c r="P135" s="3" t="s">
        <v>773</v>
      </c>
      <c r="Q135" s="3"/>
      <c r="R135" s="5"/>
      <c r="S135" s="3" t="str">
        <f>""</f>
        <v/>
      </c>
      <c r="T135" s="3" t="s">
        <v>493</v>
      </c>
      <c r="U135" s="18" t="str">
        <f>"678-508-3995"</f>
        <v>678-508-3995</v>
      </c>
      <c r="Y135" s="4"/>
      <c r="AB135" s="2"/>
      <c r="AC135" s="2"/>
      <c r="AD135" s="2"/>
      <c r="AE135" s="2"/>
      <c r="AF135" s="2"/>
      <c r="AG135" s="2"/>
      <c r="AH135" s="2" t="s">
        <v>773</v>
      </c>
      <c r="AI135" s="3" t="s">
        <v>57</v>
      </c>
      <c r="AJ135" s="5"/>
      <c r="AK135" s="3"/>
      <c r="AL135" s="3"/>
      <c r="AN135"/>
      <c r="AO135" s="8"/>
      <c r="AP135" s="9"/>
      <c r="AR135" s="1"/>
      <c r="AS135" s="1"/>
    </row>
    <row r="136" spans="1:45" ht="26.4">
      <c r="A136" s="3" t="s">
        <v>563</v>
      </c>
      <c r="C136" s="5">
        <v>2006</v>
      </c>
      <c r="D136" s="5" t="s">
        <v>6</v>
      </c>
      <c r="F136" s="7">
        <v>31992</v>
      </c>
      <c r="G136" s="3" t="s">
        <v>566</v>
      </c>
      <c r="H136" s="3" t="s">
        <v>13</v>
      </c>
      <c r="I136" s="2" t="s">
        <v>564</v>
      </c>
      <c r="J136" s="5">
        <v>2008</v>
      </c>
      <c r="K136" s="3" t="s">
        <v>565</v>
      </c>
      <c r="L136" s="3" t="s">
        <v>567</v>
      </c>
      <c r="M136" s="3" t="s">
        <v>11</v>
      </c>
      <c r="N136" s="5" t="s">
        <v>12</v>
      </c>
      <c r="O136" s="3" t="str">
        <f>"30331"</f>
        <v>30331</v>
      </c>
      <c r="P136" s="3" t="s">
        <v>773</v>
      </c>
      <c r="Q136" s="3"/>
      <c r="R136" s="5"/>
      <c r="S136" s="3" t="str">
        <f>""</f>
        <v/>
      </c>
      <c r="U136" s="18" t="str">
        <f>"404-399-3522"</f>
        <v>404-399-3522</v>
      </c>
      <c r="Y136" s="4"/>
      <c r="AB136" s="2"/>
      <c r="AC136" s="2"/>
      <c r="AD136" s="2"/>
      <c r="AE136" s="2"/>
      <c r="AF136" s="2"/>
      <c r="AG136" s="2"/>
      <c r="AH136" s="2" t="s">
        <v>773</v>
      </c>
      <c r="AI136" s="3" t="s">
        <v>57</v>
      </c>
      <c r="AJ136" s="5">
        <v>2008</v>
      </c>
      <c r="AK136" s="3"/>
      <c r="AL136" s="3"/>
      <c r="AN136"/>
      <c r="AO136" s="8"/>
      <c r="AP136" s="9"/>
      <c r="AR136" s="1"/>
      <c r="AS136" s="1"/>
    </row>
    <row r="137" spans="1:45">
      <c r="A137" s="3" t="s">
        <v>575</v>
      </c>
      <c r="C137" s="5">
        <v>2006</v>
      </c>
      <c r="D137" s="5" t="s">
        <v>6</v>
      </c>
      <c r="F137" s="7">
        <v>32270</v>
      </c>
      <c r="G137" s="3" t="s">
        <v>576</v>
      </c>
      <c r="H137" s="3" t="s">
        <v>13</v>
      </c>
      <c r="I137" s="2" t="s">
        <v>280</v>
      </c>
      <c r="J137" s="5">
        <v>2008</v>
      </c>
      <c r="K137" s="3" t="s">
        <v>165</v>
      </c>
      <c r="L137" s="3" t="s">
        <v>577</v>
      </c>
      <c r="M137" s="3" t="s">
        <v>11</v>
      </c>
      <c r="N137" s="5" t="s">
        <v>12</v>
      </c>
      <c r="O137" s="3" t="str">
        <f>"31131"</f>
        <v>31131</v>
      </c>
      <c r="P137" s="3" t="s">
        <v>773</v>
      </c>
      <c r="Q137" s="3"/>
      <c r="R137" s="5"/>
      <c r="S137" s="3" t="str">
        <f>""</f>
        <v/>
      </c>
      <c r="T137" s="3" t="s">
        <v>578</v>
      </c>
      <c r="U137" s="18" t="str">
        <f>"404-629-9089"</f>
        <v>404-629-9089</v>
      </c>
      <c r="Y137" s="4"/>
      <c r="AB137" s="2"/>
      <c r="AC137" s="2"/>
      <c r="AD137" s="2"/>
      <c r="AE137" s="2"/>
      <c r="AF137" s="2"/>
      <c r="AG137" s="2"/>
      <c r="AH137" s="2" t="s">
        <v>773</v>
      </c>
      <c r="AI137" s="3" t="s">
        <v>57</v>
      </c>
      <c r="AJ137" s="5">
        <v>2007</v>
      </c>
      <c r="AK137" s="3"/>
      <c r="AL137" s="3"/>
      <c r="AN137"/>
      <c r="AO137" s="8"/>
      <c r="AP137" s="9"/>
      <c r="AR137" s="1"/>
      <c r="AS137" s="1"/>
    </row>
    <row r="138" spans="1:45">
      <c r="A138" s="3" t="s">
        <v>608</v>
      </c>
      <c r="C138" s="5">
        <v>2006</v>
      </c>
      <c r="D138" s="5" t="s">
        <v>6</v>
      </c>
      <c r="F138" s="7">
        <v>32126</v>
      </c>
      <c r="G138" s="3" t="s">
        <v>610</v>
      </c>
      <c r="H138" s="3" t="s">
        <v>207</v>
      </c>
      <c r="I138" s="2" t="s">
        <v>490</v>
      </c>
      <c r="J138" s="5">
        <v>2008</v>
      </c>
      <c r="K138" s="3" t="s">
        <v>609</v>
      </c>
      <c r="L138" s="3" t="s">
        <v>611</v>
      </c>
      <c r="M138" s="3" t="s">
        <v>206</v>
      </c>
      <c r="N138" s="5" t="s">
        <v>12</v>
      </c>
      <c r="O138" s="3" t="str">
        <f>"30088"</f>
        <v>30088</v>
      </c>
      <c r="P138" s="3" t="s">
        <v>773</v>
      </c>
      <c r="Q138" s="3"/>
      <c r="R138" s="5"/>
      <c r="S138" s="3" t="str">
        <f>""</f>
        <v/>
      </c>
      <c r="T138" s="3" t="s">
        <v>612</v>
      </c>
      <c r="U138" s="18" t="str">
        <f>"404-296-9774"</f>
        <v>404-296-9774</v>
      </c>
      <c r="Y138" s="4"/>
      <c r="AB138" s="2"/>
      <c r="AC138" s="2"/>
      <c r="AD138" s="2"/>
      <c r="AE138" s="2"/>
      <c r="AF138" s="2"/>
      <c r="AG138" s="2"/>
      <c r="AH138" s="2" t="s">
        <v>773</v>
      </c>
      <c r="AI138" s="3" t="s">
        <v>57</v>
      </c>
      <c r="AJ138" s="5">
        <v>2007</v>
      </c>
      <c r="AK138" s="3"/>
      <c r="AL138" s="3"/>
      <c r="AN138"/>
      <c r="AO138" s="8"/>
      <c r="AP138" s="9"/>
      <c r="AR138" s="1"/>
      <c r="AS138" s="1"/>
    </row>
    <row r="139" spans="1:45">
      <c r="A139" s="3" t="s">
        <v>49</v>
      </c>
      <c r="C139" s="5">
        <v>2005</v>
      </c>
      <c r="D139" s="5" t="s">
        <v>6</v>
      </c>
      <c r="F139" s="7">
        <v>31892</v>
      </c>
      <c r="G139" s="3" t="s">
        <v>52</v>
      </c>
      <c r="H139" s="3" t="s">
        <v>13</v>
      </c>
      <c r="I139" s="2" t="s">
        <v>50</v>
      </c>
      <c r="J139" s="5">
        <v>2009</v>
      </c>
      <c r="K139" s="3" t="s">
        <v>51</v>
      </c>
      <c r="L139" s="3" t="s">
        <v>53</v>
      </c>
      <c r="M139" s="3" t="s">
        <v>54</v>
      </c>
      <c r="N139" s="5" t="s">
        <v>55</v>
      </c>
      <c r="O139" s="3" t="str">
        <f>"23454"</f>
        <v>23454</v>
      </c>
      <c r="P139" s="3" t="s">
        <v>773</v>
      </c>
      <c r="Q139" s="3"/>
      <c r="R139" s="5"/>
      <c r="S139" s="3" t="str">
        <f>""</f>
        <v/>
      </c>
      <c r="T139" s="3" t="s">
        <v>56</v>
      </c>
      <c r="U139" s="18" t="str">
        <f>"757-333-4868"</f>
        <v>757-333-4868</v>
      </c>
      <c r="Y139" s="4"/>
      <c r="AB139" s="2"/>
      <c r="AC139" s="2"/>
      <c r="AD139" s="2"/>
      <c r="AE139" s="2"/>
      <c r="AF139" s="2"/>
      <c r="AG139" s="2"/>
      <c r="AH139" s="2" t="s">
        <v>773</v>
      </c>
      <c r="AI139" s="3" t="s">
        <v>57</v>
      </c>
      <c r="AJ139" s="5">
        <v>2007</v>
      </c>
      <c r="AK139" s="3"/>
      <c r="AL139" s="3"/>
      <c r="AN139"/>
      <c r="AO139" s="8"/>
      <c r="AP139" s="9"/>
      <c r="AR139" s="1"/>
      <c r="AS139" s="1"/>
    </row>
    <row r="140" spans="1:45">
      <c r="A140" s="3" t="s">
        <v>122</v>
      </c>
      <c r="C140" s="5">
        <v>2005</v>
      </c>
      <c r="D140" s="5" t="s">
        <v>6</v>
      </c>
      <c r="F140" s="7">
        <v>31863</v>
      </c>
      <c r="G140" s="3" t="s">
        <v>117</v>
      </c>
      <c r="H140" s="3" t="s">
        <v>25</v>
      </c>
      <c r="I140" s="2" t="s">
        <v>123</v>
      </c>
      <c r="J140" s="5">
        <v>2009</v>
      </c>
      <c r="K140" s="3" t="s">
        <v>124</v>
      </c>
      <c r="L140" s="3" t="s">
        <v>125</v>
      </c>
      <c r="M140" s="3" t="s">
        <v>126</v>
      </c>
      <c r="N140" s="5" t="s">
        <v>12</v>
      </c>
      <c r="O140" s="3" t="str">
        <f>"30296"</f>
        <v>30296</v>
      </c>
      <c r="P140" s="3" t="s">
        <v>773</v>
      </c>
      <c r="Q140" s="3"/>
      <c r="R140" s="5"/>
      <c r="S140" s="3" t="str">
        <f>""</f>
        <v/>
      </c>
      <c r="T140" s="3" t="s">
        <v>127</v>
      </c>
      <c r="U140" s="18" t="str">
        <f>"770-907-6633"</f>
        <v>770-907-6633</v>
      </c>
      <c r="Y140" s="4"/>
      <c r="AB140" s="2"/>
      <c r="AC140" s="2"/>
      <c r="AD140" s="2"/>
      <c r="AE140" s="2"/>
      <c r="AF140" s="2"/>
      <c r="AG140" s="2"/>
      <c r="AH140" s="2" t="s">
        <v>773</v>
      </c>
      <c r="AI140" s="3" t="s">
        <v>57</v>
      </c>
      <c r="AJ140" s="5">
        <v>2007</v>
      </c>
      <c r="AK140" s="3"/>
      <c r="AL140" s="3"/>
      <c r="AN140"/>
      <c r="AO140" s="8"/>
      <c r="AP140" s="9"/>
      <c r="AR140" s="1"/>
      <c r="AS140" s="1"/>
    </row>
    <row r="141" spans="1:45" ht="14.1" customHeight="1">
      <c r="A141" s="3" t="s">
        <v>402</v>
      </c>
      <c r="C141" s="5">
        <v>2005</v>
      </c>
      <c r="D141" s="5" t="s">
        <v>18</v>
      </c>
      <c r="F141" s="7">
        <v>31717</v>
      </c>
      <c r="G141" s="3" t="s">
        <v>404</v>
      </c>
      <c r="H141" s="3" t="s">
        <v>36</v>
      </c>
      <c r="I141" s="2" t="s">
        <v>351</v>
      </c>
      <c r="J141" s="5">
        <v>2010</v>
      </c>
      <c r="K141" s="3" t="s">
        <v>403</v>
      </c>
      <c r="L141" s="3" t="s">
        <v>405</v>
      </c>
      <c r="M141" s="3" t="s">
        <v>406</v>
      </c>
      <c r="N141" s="5" t="s">
        <v>12</v>
      </c>
      <c r="O141" s="3" t="str">
        <f>"30144"</f>
        <v>30144</v>
      </c>
      <c r="P141" s="3" t="s">
        <v>773</v>
      </c>
      <c r="Q141" s="3"/>
      <c r="R141" s="5"/>
      <c r="S141" s="3" t="str">
        <f>""</f>
        <v/>
      </c>
      <c r="T141" s="3" t="s">
        <v>407</v>
      </c>
      <c r="U141" s="18" t="str">
        <f>"770-843-6892"</f>
        <v>770-843-6892</v>
      </c>
      <c r="Y141" s="4"/>
      <c r="AB141" s="2" t="s">
        <v>773</v>
      </c>
      <c r="AC141" s="2"/>
      <c r="AD141" s="2"/>
      <c r="AE141" s="2"/>
      <c r="AF141" s="2"/>
      <c r="AG141" s="2"/>
      <c r="AH141" s="2" t="s">
        <v>408</v>
      </c>
      <c r="AI141" s="3" t="s">
        <v>15</v>
      </c>
      <c r="AJ141" s="5"/>
      <c r="AK141" s="3"/>
      <c r="AL141" s="3"/>
      <c r="AN141"/>
      <c r="AO141" s="8"/>
      <c r="AP141" s="9"/>
      <c r="AR141" s="1"/>
      <c r="AS141" s="1"/>
    </row>
    <row r="142" spans="1:45">
      <c r="A142" s="3" t="s">
        <v>613</v>
      </c>
      <c r="C142" s="5">
        <v>2005</v>
      </c>
      <c r="D142" s="5" t="s">
        <v>6</v>
      </c>
      <c r="F142" s="7">
        <v>31659</v>
      </c>
      <c r="G142" s="3" t="s">
        <v>616</v>
      </c>
      <c r="H142" s="3" t="s">
        <v>618</v>
      </c>
      <c r="I142" s="2" t="s">
        <v>614</v>
      </c>
      <c r="J142" s="5">
        <v>2010</v>
      </c>
      <c r="K142" s="3" t="s">
        <v>615</v>
      </c>
      <c r="L142" s="3" t="s">
        <v>617</v>
      </c>
      <c r="M142" s="3" t="s">
        <v>11</v>
      </c>
      <c r="N142" s="5" t="s">
        <v>12</v>
      </c>
      <c r="O142" s="3" t="str">
        <f>"30308"</f>
        <v>30308</v>
      </c>
      <c r="P142" s="3" t="s">
        <v>773</v>
      </c>
      <c r="Q142" s="3"/>
      <c r="R142" s="5"/>
      <c r="S142" s="3" t="str">
        <f>""</f>
        <v/>
      </c>
      <c r="T142" s="3" t="s">
        <v>619</v>
      </c>
      <c r="U142" s="18" t="str">
        <f>"404-518-7281"</f>
        <v>404-518-7281</v>
      </c>
      <c r="X142" s="2" t="s">
        <v>620</v>
      </c>
      <c r="Y142" s="4"/>
      <c r="AB142" s="2"/>
      <c r="AC142" s="2"/>
      <c r="AD142" s="2"/>
      <c r="AE142" s="2"/>
      <c r="AF142" s="2"/>
      <c r="AG142" s="2"/>
      <c r="AH142" s="2" t="s">
        <v>773</v>
      </c>
      <c r="AI142" s="3" t="s">
        <v>15</v>
      </c>
      <c r="AJ142" s="5"/>
      <c r="AK142" s="3"/>
      <c r="AL142" s="3"/>
      <c r="AN142"/>
      <c r="AO142" s="8"/>
      <c r="AP142" s="9"/>
      <c r="AR142" s="1"/>
      <c r="AS142" s="1"/>
    </row>
    <row r="143" spans="1:45" ht="26.4">
      <c r="A143" s="3" t="s">
        <v>769</v>
      </c>
      <c r="C143" s="5">
        <v>2005</v>
      </c>
      <c r="D143" s="5" t="s">
        <v>18</v>
      </c>
      <c r="F143" s="7">
        <v>31883</v>
      </c>
      <c r="G143" s="3" t="s">
        <v>771</v>
      </c>
      <c r="H143" s="3" t="s">
        <v>442</v>
      </c>
      <c r="I143" s="2" t="s">
        <v>564</v>
      </c>
      <c r="J143" s="5">
        <v>2009</v>
      </c>
      <c r="K143" s="3" t="s">
        <v>770</v>
      </c>
      <c r="L143" s="3" t="s">
        <v>772</v>
      </c>
      <c r="M143" s="3" t="s">
        <v>661</v>
      </c>
      <c r="N143" s="5" t="s">
        <v>12</v>
      </c>
      <c r="O143" s="3" t="str">
        <f>"30052"</f>
        <v>30052</v>
      </c>
      <c r="P143" s="3" t="s">
        <v>773</v>
      </c>
      <c r="Q143" s="3"/>
      <c r="R143" s="5"/>
      <c r="S143" s="3" t="str">
        <f>""</f>
        <v/>
      </c>
      <c r="U143" s="18" t="str">
        <f>"404-597-9493"</f>
        <v>404-597-9493</v>
      </c>
      <c r="Y143" s="4"/>
      <c r="AB143" s="2"/>
      <c r="AC143" s="2"/>
      <c r="AD143" s="2"/>
      <c r="AE143" s="2"/>
      <c r="AF143" s="2"/>
      <c r="AG143" s="2"/>
      <c r="AH143" s="2" t="s">
        <v>773</v>
      </c>
      <c r="AI143" s="3" t="s">
        <v>15</v>
      </c>
      <c r="AJ143" s="5"/>
      <c r="AK143" s="3"/>
      <c r="AL143" s="3"/>
      <c r="AN143"/>
      <c r="AO143" s="8"/>
      <c r="AP143" s="9"/>
      <c r="AR143" s="1"/>
      <c r="AS143" s="1"/>
    </row>
    <row r="144" spans="1:45" ht="14.1" customHeight="1">
      <c r="A144" s="3" t="s">
        <v>591</v>
      </c>
      <c r="C144" s="5">
        <v>2004</v>
      </c>
      <c r="D144" s="5" t="s">
        <v>6</v>
      </c>
      <c r="F144" s="7">
        <v>31662</v>
      </c>
      <c r="G144" s="3" t="s">
        <v>593</v>
      </c>
      <c r="H144" s="3" t="s">
        <v>207</v>
      </c>
      <c r="I144" s="2" t="s">
        <v>397</v>
      </c>
      <c r="J144" s="5">
        <v>2008</v>
      </c>
      <c r="K144" s="3" t="s">
        <v>592</v>
      </c>
      <c r="L144" s="3" t="s">
        <v>773</v>
      </c>
      <c r="M144" s="3"/>
      <c r="N144" s="5"/>
      <c r="O144" s="3" t="str">
        <f>""</f>
        <v/>
      </c>
      <c r="P144" s="3" t="s">
        <v>773</v>
      </c>
      <c r="Q144" s="3"/>
      <c r="R144" s="5"/>
      <c r="S144" s="3" t="str">
        <f>""</f>
        <v/>
      </c>
      <c r="U144" s="18" t="str">
        <f>"510-314-2968"</f>
        <v>510-314-2968</v>
      </c>
      <c r="X144" s="2" t="s">
        <v>594</v>
      </c>
      <c r="Y144" s="4"/>
      <c r="AB144" s="2" t="s">
        <v>773</v>
      </c>
      <c r="AC144" s="2"/>
      <c r="AD144" s="2"/>
      <c r="AE144" s="2"/>
      <c r="AF144" s="2"/>
      <c r="AG144" s="2"/>
      <c r="AH144" s="2" t="s">
        <v>595</v>
      </c>
      <c r="AI144" s="3" t="s">
        <v>15</v>
      </c>
      <c r="AJ144" s="5"/>
      <c r="AK144" s="3"/>
      <c r="AL144" s="3"/>
      <c r="AN144"/>
      <c r="AO144" s="8"/>
      <c r="AP144" s="9"/>
      <c r="AR144" s="1"/>
      <c r="AS144" s="1"/>
    </row>
  </sheetData>
  <mergeCells count="1">
    <mergeCell ref="A1:AF1"/>
  </mergeCells>
  <phoneticPr fontId="29" type="noConversion"/>
  <hyperlinks>
    <hyperlink ref="T25" r:id="rId1" xr:uid="{81D16BB9-A304-4253-B3DE-49DB78EE3A07}"/>
    <hyperlink ref="T39" r:id="rId2" xr:uid="{0CE4ABDB-2317-423A-91B6-50C4479F607B}"/>
    <hyperlink ref="T56" r:id="rId3" xr:uid="{4ADC0570-4E29-47CA-AC86-0AD2AA40DC19}"/>
    <hyperlink ref="T45" r:id="rId4" xr:uid="{BD9A9580-0546-400A-8311-87A6B9A0A38D}"/>
    <hyperlink ref="T60" r:id="rId5" xr:uid="{374E763A-DF68-43AE-8293-AA79B2D2DAD5}"/>
    <hyperlink ref="T40" r:id="rId6" xr:uid="{C8355A71-19F2-49AB-B1BE-5FFCD6B69ABD}"/>
    <hyperlink ref="T43" r:id="rId7" xr:uid="{B8A41329-FDE1-4CB5-9E94-9B95F63398F9}"/>
    <hyperlink ref="T53" r:id="rId8" xr:uid="{5021756E-962A-4928-8D03-6AFEEB786CA1}"/>
    <hyperlink ref="T38" r:id="rId9" xr:uid="{502F1CDF-48D4-4F17-9145-96A19C418332}"/>
    <hyperlink ref="T50" r:id="rId10" xr:uid="{CA829478-C47E-495A-AEBB-7C33A2335901}"/>
    <hyperlink ref="T49" r:id="rId11" xr:uid="{957F5C99-6A8C-4D52-9EF3-EBCFDD3507A2}"/>
    <hyperlink ref="T51" r:id="rId12" xr:uid="{4EC10B62-C46C-4B88-8AC9-B4C5A0D2629F}"/>
    <hyperlink ref="T73" r:id="rId13" xr:uid="{9374BFB7-0033-4FDF-98A0-681536F19F48}"/>
    <hyperlink ref="T74" r:id="rId14" xr:uid="{C469D630-09D7-497C-B19C-6310DA76AC0B}"/>
    <hyperlink ref="T15" r:id="rId15" xr:uid="{B0112E97-BC11-49E1-808F-3DA64AA08038}"/>
    <hyperlink ref="T16" r:id="rId16" xr:uid="{56461BCE-F48F-4A09-9AD3-7642A5626539}"/>
    <hyperlink ref="T13" r:id="rId17" xr:uid="{E75EF6FF-D9FF-4318-90E7-02D012FEA97F}"/>
    <hyperlink ref="T18" r:id="rId18" xr:uid="{9A15584D-C61A-4114-AD78-439553EEF9FD}"/>
    <hyperlink ref="T14" r:id="rId19" xr:uid="{A7C337CD-7E38-4094-9C42-E7DFF50A4DEE}"/>
    <hyperlink ref="T19" r:id="rId20" xr:uid="{65E7F4CB-D9FD-4029-B7AD-47D5980A5CB0}"/>
    <hyperlink ref="T20" r:id="rId21" xr:uid="{61793DB9-4FD0-4D93-8BD2-9114B94FD1DC}"/>
    <hyperlink ref="T21" r:id="rId22" xr:uid="{63ECA909-B88B-4671-B3BC-A556CA6ABF51}"/>
    <hyperlink ref="T17" r:id="rId23" xr:uid="{2B628EE2-79CA-4C8A-9CEB-9B074C74F5FF}"/>
    <hyperlink ref="T58" r:id="rId24" xr:uid="{377EA104-008B-4AFF-8D5A-583C819CB6F3}"/>
    <hyperlink ref="T77" r:id="rId25" xr:uid="{D26BFCD2-421A-4DDF-91CA-9D2802293A23}"/>
    <hyperlink ref="T10" r:id="rId26" xr:uid="{1A18C1C0-91FB-4EED-8B9A-FA3F00DE469D}"/>
    <hyperlink ref="T9" r:id="rId27" xr:uid="{3D320E86-3EF8-40A5-9308-9D77AD7B5147}"/>
    <hyperlink ref="T4" r:id="rId28" xr:uid="{D0278D0A-D68A-4782-9C8C-1363D745C5D0}"/>
    <hyperlink ref="T5" r:id="rId29" xr:uid="{198386AB-365C-4F93-AC24-1DAFFA2BD060}"/>
  </hyperlinks>
  <pageMargins left="0.75" right="0.75" top="1" bottom="1" header="0.5" footer="0.5"/>
  <pageSetup orientation="portrait" r:id="rId30"/>
  <tableParts count="1">
    <tablePart r:id="rId3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Charlotte Hall</cp:lastModifiedBy>
  <cp:revision>0</cp:revision>
  <dcterms:created xsi:type="dcterms:W3CDTF">2022-01-07T16:48:57Z</dcterms:created>
  <dcterms:modified xsi:type="dcterms:W3CDTF">2024-10-08T18:41:54Z</dcterms:modified>
</cp:coreProperties>
</file>